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<sst xmlns="http://schemas.openxmlformats.org/spreadsheetml/2006/main" count="446" uniqueCount="180">
  <si>
    <t>ОТЧЕТ ОБ ИСПОЛНЕНИИ БЮДЖЕТА</t>
  </si>
  <si>
    <t>КОДЫ</t>
  </si>
  <si>
    <t xml:space="preserve">Форма по ОКУД </t>
  </si>
  <si>
    <t>0503117</t>
  </si>
  <si>
    <t>на 1 февраля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</si>
  <si>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</si>
  <si>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</si>
  <si>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</si>
  <si>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</si>
  <si>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</si>
  <si>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</si>
  <si>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</si>
  <si>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</si>
  <si>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</si>
  <si>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</si>
  <si>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</si>
  <si>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</si>
  <si>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</si>
  <si>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</si>
  <si>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</si>
  <si>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</si>
  <si>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</si>
  <si>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</si>
  <si>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</si>
  <si>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</si>
  <si>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</si>
  <si>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</si>
  <si>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</si>
  <si>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</si>
  <si>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</si>
  <si>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</si>
  <si>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</si>
  <si>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</si>
  <si>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</si>
  <si>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</si>
  <si>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</si>
  <si>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</si>
  <si>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</si>
  <si>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</si>
  <si>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</si>
  <si>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</si>
  <si>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</si>
  <si>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</si>
  <si>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</si>
  <si>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</si>
  <si>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</si>
  <si>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</si>
  <si>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</si>
  <si>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</si>
  <si>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</si>
  <si>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</si>
  <si>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</si>
  <si>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</si>
  <si>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</si>
  <si>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</si>
  <si>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</si>
  <si>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</si>
  <si>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</si>
  <si>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</si>
  <si>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</si>
  <si>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</si>
  <si>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</si>
  <si>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</si>
  <si>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</si>
  <si>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</si>
  <si>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</si>
  <si>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</si>
  <si>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</si>
  <si>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</si>
  <si>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</si>
  <si>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</si>
  <si>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</si>
  <si>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</si>
  <si>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</si>
  <si>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</si>
  <si>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</si>
  <si>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</si>
  <si>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</si>
  <si>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</si>
  <si>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</si>
  <si>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</si>
  <si>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</si>
  <si>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</si>
  <si>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</si>
  <si>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</si>
  <si>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</si>
  <si>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</si>
  <si>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</si>
  <si>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</si>
  <si>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</si>
  <si>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</si>
  <si>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</si>
  <si>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</si>
  <si>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</si>
  <si>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</si>
  <si>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</si>
  <si>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</si>
  <si>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</si>
  <si>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</si>
  <si>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</si>
  <si>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</si>
  <si>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</si>
  <si>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</si>
  <si>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</si>
  <si>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</si>
  <si>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</si>
  <si>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</si>
  <si>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</si>
  <si>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</si>
  <si>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</si>
  <si>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</si>
  <si>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</si>
  <si>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</si>
  <si>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</si>
  <si>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</si>
  <si>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</si>
  <si>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</si>
  <si>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</si>
  <si>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</si>
  <si>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</si>
  <si>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</si>
  <si>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</si>
  <si>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</si>
  <si>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</si>
  <si>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</si>
  <si>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</si>
  <si>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</si>
  <si>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</si>
  <si>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</si>
  <si>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</si>
  <si>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820 0409 2410113010 244</t>
  </si>
  <si>
    <t>820 0409 2410172440 244</t>
  </si>
  <si>
    <t>820 0409 2410177350 244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</si>
  <si>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</si>
  <si>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</si>
  <si>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</si>
  <si>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</si>
  <si>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</si>
  <si>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</si>
  <si>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</si>
  <si>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</si>
  <si>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</si>
  <si>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</si>
  <si>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</si>
  <si>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</si>
  <si>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</si>
  <si>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</si>
  <si>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</si>
  <si>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</si>
  <si>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</si>
  <si>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</si>
  <si>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</si>
  <si>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</si>
  <si>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</si>
  <si>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</si>
  <si>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</si>
  <si>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</si>
  <si>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</si>
  <si>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</si>
  <si>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</si>
  <si>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</si>
  <si>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</si>
  <si>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</si>
  <si>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</si>
  <si>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</si>
  <si>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</si>
  <si>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</si>
  <si>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</si>
  <si>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</si>
  <si>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</si>
  <si>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</si>
  <si>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</si>
  <si>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</si>
  <si>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</si>
  <si>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</si>
  <si>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</si>
  <si>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</si>
  <si>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</si>
  <si>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10 февраля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</si>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</sst>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44958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32794550</f>
        <v>32794550</v>
      </c>
      <c r="Q12" s="21"/>
      <c r="R12" s="21"/>
      <c r="S12" s="21">
        <f>951034.07</f>
        <v>951034.07</v>
      </c>
      <c r="T12" s="21"/>
      <c r="U12" s="21"/>
      <c r="V12" s="21"/>
      <c r="W12" s="22">
        <f>31843515.93</f>
        <v>31843515.93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1875000</f>
        <v>1875000</v>
      </c>
      <c r="Q13" s="25"/>
      <c r="R13" s="25"/>
      <c r="S13" s="26" t="s">
        <v>39</v>
      </c>
      <c r="T13" s="26"/>
      <c r="U13" s="26"/>
      <c r="V13" s="26"/>
      <c r="W13" s="27">
        <f>1875000</f>
        <v>1875000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10000</f>
        <v>10000</v>
      </c>
      <c r="Q14" s="25"/>
      <c r="R14" s="25"/>
      <c r="S14" s="26" t="s">
        <v>39</v>
      </c>
      <c r="T14" s="26"/>
      <c r="U14" s="26"/>
      <c r="V14" s="26"/>
      <c r="W14" s="27">
        <f>10000</f>
        <v>10000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2290000</f>
        <v>2290000</v>
      </c>
      <c r="Q15" s="25"/>
      <c r="R15" s="25"/>
      <c r="S15" s="26" t="s">
        <v>39</v>
      </c>
      <c r="T15" s="26"/>
      <c r="U15" s="26"/>
      <c r="V15" s="26"/>
      <c r="W15" s="27">
        <f>2290000</f>
        <v>2290000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-200000</f>
        <v>-200000</v>
      </c>
      <c r="Q16" s="25"/>
      <c r="R16" s="25"/>
      <c r="S16" s="26" t="s">
        <v>39</v>
      </c>
      <c r="T16" s="26"/>
      <c r="U16" s="26"/>
      <c r="V16" s="26"/>
      <c r="W16" s="27">
        <f>-200000</f>
        <v>-200000</v>
      </c>
      <c r="X16" s="27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9502.29</f>
        <v>9502.29</v>
      </c>
      <c r="T17" s="25"/>
      <c r="U17" s="25"/>
      <c r="V17" s="25"/>
      <c r="W17" s="27">
        <f>142497.71</f>
        <v>142497.71</v>
      </c>
      <c r="X17" s="27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-163.03</f>
        <v>-163.03</v>
      </c>
      <c r="T18" s="25"/>
      <c r="U18" s="25"/>
      <c r="V18" s="25"/>
      <c r="W18" s="28" t="s">
        <v>39</v>
      </c>
      <c r="X18" s="28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864.37</f>
        <v>864.37</v>
      </c>
      <c r="T19" s="25"/>
      <c r="U19" s="25"/>
      <c r="V19" s="25"/>
      <c r="W19" s="28" t="s">
        <v>39</v>
      </c>
      <c r="X19" s="28"/>
    </row>
    <row r="20" spans="1:24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6" t="s">
        <v>39</v>
      </c>
      <c r="Q20" s="26"/>
      <c r="R20" s="26"/>
      <c r="S20" s="25">
        <f>74252.27</f>
        <v>74252.27</v>
      </c>
      <c r="T20" s="25"/>
      <c r="U20" s="25"/>
      <c r="V20" s="25"/>
      <c r="W20" s="28" t="s">
        <v>39</v>
      </c>
      <c r="X20" s="28"/>
    </row>
    <row r="21" spans="1:24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53</v>
      </c>
      <c r="O21" s="24"/>
      <c r="P21" s="26" t="s">
        <v>39</v>
      </c>
      <c r="Q21" s="26"/>
      <c r="R21" s="26"/>
      <c r="S21" s="25">
        <f>159.82</f>
        <v>159.82</v>
      </c>
      <c r="T21" s="25"/>
      <c r="U21" s="25"/>
      <c r="V21" s="25"/>
      <c r="W21" s="28" t="s">
        <v>39</v>
      </c>
      <c r="X21" s="28"/>
    </row>
    <row r="22" spans="1:24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54</v>
      </c>
      <c r="O22" s="24"/>
      <c r="P22" s="26" t="s">
        <v>39</v>
      </c>
      <c r="Q22" s="26"/>
      <c r="R22" s="26"/>
      <c r="S22" s="25">
        <f>105242.84</f>
        <v>105242.84</v>
      </c>
      <c r="T22" s="25"/>
      <c r="U22" s="25"/>
      <c r="V22" s="25"/>
      <c r="W22" s="28" t="s">
        <v>39</v>
      </c>
      <c r="X22" s="28"/>
    </row>
    <row r="23" spans="1:24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55</v>
      </c>
      <c r="O23" s="24"/>
      <c r="P23" s="26" t="s">
        <v>39</v>
      </c>
      <c r="Q23" s="26"/>
      <c r="R23" s="26"/>
      <c r="S23" s="25">
        <f>-8822.76</f>
        <v>-8822.76</v>
      </c>
      <c r="T23" s="25"/>
      <c r="U23" s="25"/>
      <c r="V23" s="25"/>
      <c r="W23" s="28" t="s">
        <v>39</v>
      </c>
      <c r="X23" s="28"/>
    </row>
    <row r="24" spans="1:24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10000</f>
        <v>10000</v>
      </c>
      <c r="Q24" s="25"/>
      <c r="R24" s="25"/>
      <c r="S24" s="26" t="s">
        <v>39</v>
      </c>
      <c r="T24" s="26"/>
      <c r="U24" s="26"/>
      <c r="V24" s="26"/>
      <c r="W24" s="27">
        <f>10000</f>
        <v>10000</v>
      </c>
      <c r="X24" s="27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229000</f>
        <v>229000</v>
      </c>
      <c r="Q25" s="25"/>
      <c r="R25" s="25"/>
      <c r="S25" s="25">
        <f>6809.12</f>
        <v>6809.12</v>
      </c>
      <c r="T25" s="25"/>
      <c r="U25" s="25"/>
      <c r="V25" s="25"/>
      <c r="W25" s="27">
        <f>222190.88</f>
        <v>222190.88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2200000</f>
        <v>2200000</v>
      </c>
      <c r="Q26" s="25"/>
      <c r="R26" s="25"/>
      <c r="S26" s="25">
        <f>35517.9</f>
        <v>35517.9</v>
      </c>
      <c r="T26" s="25"/>
      <c r="U26" s="25"/>
      <c r="V26" s="25"/>
      <c r="W26" s="27">
        <f>2164482.1</f>
        <v>2164482.1</v>
      </c>
      <c r="X26" s="27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2020000</f>
        <v>2020000</v>
      </c>
      <c r="Q27" s="25"/>
      <c r="R27" s="25"/>
      <c r="S27" s="25">
        <f>-69136.73</f>
        <v>-69136.73</v>
      </c>
      <c r="T27" s="25"/>
      <c r="U27" s="25"/>
      <c r="V27" s="25"/>
      <c r="W27" s="27">
        <f>2089136.73</f>
        <v>2089136.73</v>
      </c>
      <c r="X27" s="27"/>
    </row>
    <row r="28" spans="1:24" s="1" customFormat="1" ht="4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0</f>
        <v>0</v>
      </c>
      <c r="Q28" s="25"/>
      <c r="R28" s="25"/>
      <c r="S28" s="26" t="s">
        <v>39</v>
      </c>
      <c r="T28" s="26"/>
      <c r="U28" s="26"/>
      <c r="V28" s="26"/>
      <c r="W28" s="28" t="s">
        <v>39</v>
      </c>
      <c r="X28" s="28"/>
    </row>
    <row r="29" spans="1:24" s="1" customFormat="1" ht="54.7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6" t="s">
        <v>39</v>
      </c>
      <c r="Q29" s="26"/>
      <c r="R29" s="26"/>
      <c r="S29" s="25">
        <f>0</f>
        <v>0</v>
      </c>
      <c r="T29" s="25"/>
      <c r="U29" s="25"/>
      <c r="V29" s="25"/>
      <c r="W29" s="28" t="s">
        <v>39</v>
      </c>
      <c r="X29" s="28"/>
    </row>
    <row r="30" spans="1:24" s="1" customFormat="1" ht="4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68</v>
      </c>
      <c r="O30" s="24"/>
      <c r="P30" s="25">
        <f>5000</f>
        <v>5000</v>
      </c>
      <c r="Q30" s="25"/>
      <c r="R30" s="25"/>
      <c r="S30" s="25">
        <f>600</f>
        <v>600</v>
      </c>
      <c r="T30" s="25"/>
      <c r="U30" s="25"/>
      <c r="V30" s="25"/>
      <c r="W30" s="27">
        <f>4400</f>
        <v>4400</v>
      </c>
      <c r="X30" s="27"/>
    </row>
    <row r="31" spans="1:24" s="1" customFormat="1" ht="45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50000</f>
        <v>50000</v>
      </c>
      <c r="Q31" s="25"/>
      <c r="R31" s="25"/>
      <c r="S31" s="26" t="s">
        <v>39</v>
      </c>
      <c r="T31" s="26"/>
      <c r="U31" s="26"/>
      <c r="V31" s="26"/>
      <c r="W31" s="27">
        <f>50000</f>
        <v>50000</v>
      </c>
      <c r="X31" s="27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15000</f>
        <v>15000</v>
      </c>
      <c r="Q32" s="25"/>
      <c r="R32" s="25"/>
      <c r="S32" s="25">
        <f>1758.95</f>
        <v>1758.95</v>
      </c>
      <c r="T32" s="25"/>
      <c r="U32" s="25"/>
      <c r="V32" s="25"/>
      <c r="W32" s="27">
        <f>13241.05</f>
        <v>13241.05</v>
      </c>
      <c r="X32" s="27"/>
    </row>
    <row r="33" spans="1:24" s="1" customFormat="1" ht="13.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50000</f>
        <v>50000</v>
      </c>
      <c r="Q33" s="25"/>
      <c r="R33" s="25"/>
      <c r="S33" s="25">
        <f>12907.23</f>
        <v>12907.23</v>
      </c>
      <c r="T33" s="25"/>
      <c r="U33" s="25"/>
      <c r="V33" s="25"/>
      <c r="W33" s="27">
        <f>37092.77</f>
        <v>37092.77</v>
      </c>
      <c r="X33" s="27"/>
    </row>
    <row r="34" spans="1:24" s="1" customFormat="1" ht="54.7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132200</f>
        <v>132200</v>
      </c>
      <c r="Q34" s="25"/>
      <c r="R34" s="25"/>
      <c r="S34" s="26" t="s">
        <v>39</v>
      </c>
      <c r="T34" s="26"/>
      <c r="U34" s="26"/>
      <c r="V34" s="26"/>
      <c r="W34" s="27">
        <f>132200</f>
        <v>132200</v>
      </c>
      <c r="X34" s="27"/>
    </row>
    <row r="35" spans="1:24" s="1" customFormat="1" ht="33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100000</f>
        <v>100000</v>
      </c>
      <c r="Q35" s="25"/>
      <c r="R35" s="25"/>
      <c r="S35" s="26" t="s">
        <v>39</v>
      </c>
      <c r="T35" s="26"/>
      <c r="U35" s="26"/>
      <c r="V35" s="26"/>
      <c r="W35" s="27">
        <f>100000</f>
        <v>100000</v>
      </c>
      <c r="X35" s="27"/>
    </row>
    <row r="36" spans="1:24" s="1" customFormat="1" ht="24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5">
        <f>7671500</f>
        <v>7671500</v>
      </c>
      <c r="Q36" s="25"/>
      <c r="R36" s="25"/>
      <c r="S36" s="25">
        <f>625000</f>
        <v>625000</v>
      </c>
      <c r="T36" s="25"/>
      <c r="U36" s="25"/>
      <c r="V36" s="25"/>
      <c r="W36" s="27">
        <f>7046500</f>
        <v>7046500</v>
      </c>
      <c r="X36" s="27"/>
    </row>
    <row r="37" spans="1:24" s="1" customFormat="1" ht="4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5">
        <f>5356216</f>
        <v>5356216</v>
      </c>
      <c r="Q37" s="25"/>
      <c r="R37" s="25"/>
      <c r="S37" s="26" t="s">
        <v>39</v>
      </c>
      <c r="T37" s="26"/>
      <c r="U37" s="26"/>
      <c r="V37" s="26"/>
      <c r="W37" s="27">
        <f>5356216</f>
        <v>5356216</v>
      </c>
      <c r="X37" s="27"/>
    </row>
    <row r="38" spans="1:24" s="1" customFormat="1" ht="13.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5">
        <f>61301</f>
        <v>61301</v>
      </c>
      <c r="Q38" s="25"/>
      <c r="R38" s="25"/>
      <c r="S38" s="26" t="s">
        <v>39</v>
      </c>
      <c r="T38" s="26"/>
      <c r="U38" s="26"/>
      <c r="V38" s="26"/>
      <c r="W38" s="27">
        <f>61301</f>
        <v>61301</v>
      </c>
      <c r="X38" s="27"/>
    </row>
    <row r="39" spans="1:24" s="1" customFormat="1" ht="33.7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5">
        <f>293942</f>
        <v>293942</v>
      </c>
      <c r="Q39" s="25"/>
      <c r="R39" s="25"/>
      <c r="S39" s="26" t="s">
        <v>39</v>
      </c>
      <c r="T39" s="26"/>
      <c r="U39" s="26"/>
      <c r="V39" s="26"/>
      <c r="W39" s="27">
        <f>293942</f>
        <v>293942</v>
      </c>
      <c r="X39" s="27"/>
    </row>
    <row r="40" spans="1:24" s="1" customFormat="1" ht="4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10473391</f>
        <v>10473391</v>
      </c>
      <c r="Q40" s="25"/>
      <c r="R40" s="25"/>
      <c r="S40" s="25">
        <f>156541.8</f>
        <v>156541.8</v>
      </c>
      <c r="T40" s="25"/>
      <c r="U40" s="25"/>
      <c r="V40" s="25"/>
      <c r="W40" s="27">
        <f>10316849.2</f>
        <v>10316849.2</v>
      </c>
      <c r="X40" s="27"/>
    </row>
    <row r="41" spans="1:24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3.5" customHeight="1">
      <c r="A42" s="12" t="s">
        <v>89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23</v>
      </c>
      <c r="M43" s="13"/>
      <c r="N43" s="13" t="s">
        <v>90</v>
      </c>
      <c r="O43" s="13"/>
      <c r="P43" s="14" t="s">
        <v>25</v>
      </c>
      <c r="Q43" s="14"/>
      <c r="R43" s="14"/>
      <c r="S43" s="14" t="s">
        <v>26</v>
      </c>
      <c r="T43" s="14"/>
      <c r="U43" s="14"/>
      <c r="V43" s="14"/>
      <c r="W43" s="15" t="s">
        <v>27</v>
      </c>
      <c r="X43" s="15"/>
    </row>
    <row r="44" spans="1:24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29</v>
      </c>
      <c r="M44" s="16"/>
      <c r="N44" s="16" t="s">
        <v>30</v>
      </c>
      <c r="O44" s="16"/>
      <c r="P44" s="17" t="s">
        <v>31</v>
      </c>
      <c r="Q44" s="17"/>
      <c r="R44" s="17"/>
      <c r="S44" s="17" t="s">
        <v>32</v>
      </c>
      <c r="T44" s="17"/>
      <c r="U44" s="17"/>
      <c r="V44" s="17"/>
      <c r="W44" s="18" t="s">
        <v>33</v>
      </c>
      <c r="X44" s="18"/>
    </row>
    <row r="45" spans="1:24" s="1" customFormat="1" ht="13.5" customHeight="1">
      <c r="A45" s="19" t="s">
        <v>91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92</v>
      </c>
      <c r="M45" s="20"/>
      <c r="N45" s="20" t="s">
        <v>36</v>
      </c>
      <c r="O45" s="20"/>
      <c r="P45" s="21">
        <f>32794550</f>
        <v>32794550</v>
      </c>
      <c r="Q45" s="21"/>
      <c r="R45" s="21"/>
      <c r="S45" s="21">
        <f>728426.57</f>
        <v>728426.57</v>
      </c>
      <c r="T45" s="21"/>
      <c r="U45" s="21"/>
      <c r="V45" s="21"/>
      <c r="W45" s="22">
        <f>32066123.43</f>
        <v>32066123.43</v>
      </c>
      <c r="X45" s="22"/>
    </row>
    <row r="46" spans="1:24" s="1" customFormat="1" ht="13.5" customHeight="1">
      <c r="A46" s="30" t="s">
        <v>93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92</v>
      </c>
      <c r="M46" s="31"/>
      <c r="N46" s="31" t="s">
        <v>94</v>
      </c>
      <c r="O46" s="31"/>
      <c r="P46" s="32">
        <f>704000</f>
        <v>704000</v>
      </c>
      <c r="Q46" s="32"/>
      <c r="R46" s="32"/>
      <c r="S46" s="33" t="s">
        <v>39</v>
      </c>
      <c r="T46" s="33"/>
      <c r="U46" s="33"/>
      <c r="V46" s="33"/>
      <c r="W46" s="34">
        <f>704000</f>
        <v>704000</v>
      </c>
      <c r="X46" s="34"/>
    </row>
    <row r="47" spans="1:24" s="1" customFormat="1" ht="33.75" customHeight="1">
      <c r="A47" s="30" t="s">
        <v>95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92</v>
      </c>
      <c r="M47" s="31"/>
      <c r="N47" s="31" t="s">
        <v>96</v>
      </c>
      <c r="O47" s="31"/>
      <c r="P47" s="32">
        <f>196300</f>
        <v>196300</v>
      </c>
      <c r="Q47" s="32"/>
      <c r="R47" s="32"/>
      <c r="S47" s="33" t="s">
        <v>39</v>
      </c>
      <c r="T47" s="33"/>
      <c r="U47" s="33"/>
      <c r="V47" s="33"/>
      <c r="W47" s="34">
        <f>196300</f>
        <v>196300</v>
      </c>
      <c r="X47" s="34"/>
    </row>
    <row r="48" spans="1:24" s="1" customFormat="1" ht="13.5" customHeight="1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92</v>
      </c>
      <c r="M48" s="31"/>
      <c r="N48" s="31" t="s">
        <v>97</v>
      </c>
      <c r="O48" s="31"/>
      <c r="P48" s="32">
        <f>3450000</f>
        <v>3450000</v>
      </c>
      <c r="Q48" s="32"/>
      <c r="R48" s="32"/>
      <c r="S48" s="32">
        <f>85034.73</f>
        <v>85034.73</v>
      </c>
      <c r="T48" s="32"/>
      <c r="U48" s="32"/>
      <c r="V48" s="32"/>
      <c r="W48" s="34">
        <f>3364965.27</f>
        <v>3364965.27</v>
      </c>
      <c r="X48" s="34"/>
    </row>
    <row r="49" spans="1:24" s="1" customFormat="1" ht="24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92</v>
      </c>
      <c r="M49" s="31"/>
      <c r="N49" s="31" t="s">
        <v>99</v>
      </c>
      <c r="O49" s="31"/>
      <c r="P49" s="32">
        <f>1000</f>
        <v>1000</v>
      </c>
      <c r="Q49" s="32"/>
      <c r="R49" s="32"/>
      <c r="S49" s="33" t="s">
        <v>39</v>
      </c>
      <c r="T49" s="33"/>
      <c r="U49" s="33"/>
      <c r="V49" s="33"/>
      <c r="W49" s="34">
        <f>1000</f>
        <v>1000</v>
      </c>
      <c r="X49" s="34"/>
    </row>
    <row r="50" spans="1:24" s="1" customFormat="1" ht="33.75" customHeight="1">
      <c r="A50" s="30" t="s">
        <v>95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92</v>
      </c>
      <c r="M50" s="31"/>
      <c r="N50" s="31" t="s">
        <v>100</v>
      </c>
      <c r="O50" s="31"/>
      <c r="P50" s="32">
        <f>1016752</f>
        <v>1016752</v>
      </c>
      <c r="Q50" s="32"/>
      <c r="R50" s="32"/>
      <c r="S50" s="33" t="s">
        <v>39</v>
      </c>
      <c r="T50" s="33"/>
      <c r="U50" s="33"/>
      <c r="V50" s="33"/>
      <c r="W50" s="34">
        <f>1016752</f>
        <v>1016752</v>
      </c>
      <c r="X50" s="34"/>
    </row>
    <row r="51" spans="1:24" s="1" customFormat="1" ht="13.5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102</v>
      </c>
      <c r="O51" s="31"/>
      <c r="P51" s="32">
        <f>480000</f>
        <v>480000</v>
      </c>
      <c r="Q51" s="32"/>
      <c r="R51" s="32"/>
      <c r="S51" s="32">
        <f>25462.98</f>
        <v>25462.98</v>
      </c>
      <c r="T51" s="32"/>
      <c r="U51" s="32"/>
      <c r="V51" s="32"/>
      <c r="W51" s="34">
        <f>454537.02</f>
        <v>454537.02</v>
      </c>
      <c r="X51" s="34"/>
    </row>
    <row r="52" spans="1:24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104</v>
      </c>
      <c r="O52" s="31"/>
      <c r="P52" s="32">
        <f>180000</f>
        <v>180000</v>
      </c>
      <c r="Q52" s="32"/>
      <c r="R52" s="32"/>
      <c r="S52" s="32">
        <f>14110.39</f>
        <v>14110.39</v>
      </c>
      <c r="T52" s="32"/>
      <c r="U52" s="32"/>
      <c r="V52" s="32"/>
      <c r="W52" s="34">
        <f>165889.61</f>
        <v>165889.61</v>
      </c>
      <c r="X52" s="34"/>
    </row>
    <row r="53" spans="1:24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106</v>
      </c>
      <c r="O53" s="31"/>
      <c r="P53" s="32">
        <f>6000</f>
        <v>6000</v>
      </c>
      <c r="Q53" s="32"/>
      <c r="R53" s="32"/>
      <c r="S53" s="33" t="s">
        <v>39</v>
      </c>
      <c r="T53" s="33"/>
      <c r="U53" s="33"/>
      <c r="V53" s="33"/>
      <c r="W53" s="34">
        <f>6000</f>
        <v>6000</v>
      </c>
      <c r="X53" s="34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108</v>
      </c>
      <c r="O54" s="31"/>
      <c r="P54" s="32">
        <f>8000</f>
        <v>8000</v>
      </c>
      <c r="Q54" s="32"/>
      <c r="R54" s="32"/>
      <c r="S54" s="33" t="s">
        <v>39</v>
      </c>
      <c r="T54" s="33"/>
      <c r="U54" s="33"/>
      <c r="V54" s="33"/>
      <c r="W54" s="34">
        <f>8000</f>
        <v>8000</v>
      </c>
      <c r="X54" s="34"/>
    </row>
    <row r="55" spans="1:24" s="1" customFormat="1" ht="13.5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110</v>
      </c>
      <c r="O55" s="31"/>
      <c r="P55" s="32">
        <f>1000</f>
        <v>1000</v>
      </c>
      <c r="Q55" s="32"/>
      <c r="R55" s="32"/>
      <c r="S55" s="32">
        <f>395.07</f>
        <v>395.07</v>
      </c>
      <c r="T55" s="32"/>
      <c r="U55" s="32"/>
      <c r="V55" s="32"/>
      <c r="W55" s="34">
        <f>604.93</f>
        <v>604.93</v>
      </c>
      <c r="X55" s="34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112</v>
      </c>
      <c r="O56" s="31"/>
      <c r="P56" s="32">
        <f>50000</f>
        <v>50000</v>
      </c>
      <c r="Q56" s="32"/>
      <c r="R56" s="32"/>
      <c r="S56" s="33" t="s">
        <v>39</v>
      </c>
      <c r="T56" s="33"/>
      <c r="U56" s="33"/>
      <c r="V56" s="33"/>
      <c r="W56" s="34">
        <f>50000</f>
        <v>50000</v>
      </c>
      <c r="X56" s="34"/>
    </row>
    <row r="57" spans="1:24" s="1" customFormat="1" ht="13.5" customHeight="1">
      <c r="A57" s="30" t="s">
        <v>101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113</v>
      </c>
      <c r="O57" s="31"/>
      <c r="P57" s="32">
        <f>400000</f>
        <v>400000</v>
      </c>
      <c r="Q57" s="32"/>
      <c r="R57" s="32"/>
      <c r="S57" s="32">
        <f>8880.77</f>
        <v>8880.77</v>
      </c>
      <c r="T57" s="32"/>
      <c r="U57" s="32"/>
      <c r="V57" s="32"/>
      <c r="W57" s="34">
        <f>391119.23</f>
        <v>391119.23</v>
      </c>
      <c r="X57" s="34"/>
    </row>
    <row r="58" spans="1:24" s="1" customFormat="1" ht="13.5" customHeight="1">
      <c r="A58" s="30" t="s">
        <v>101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114</v>
      </c>
      <c r="O58" s="31"/>
      <c r="P58" s="32">
        <f>150000</f>
        <v>150000</v>
      </c>
      <c r="Q58" s="32"/>
      <c r="R58" s="32"/>
      <c r="S58" s="33" t="s">
        <v>39</v>
      </c>
      <c r="T58" s="33"/>
      <c r="U58" s="33"/>
      <c r="V58" s="33"/>
      <c r="W58" s="34">
        <f>150000</f>
        <v>150000</v>
      </c>
      <c r="X58" s="34"/>
    </row>
    <row r="59" spans="1:24" s="1" customFormat="1" ht="13.5" customHeight="1">
      <c r="A59" s="30" t="s">
        <v>101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115</v>
      </c>
      <c r="O59" s="31"/>
      <c r="P59" s="32">
        <f>150000</f>
        <v>150000</v>
      </c>
      <c r="Q59" s="32"/>
      <c r="R59" s="32"/>
      <c r="S59" s="33" t="s">
        <v>39</v>
      </c>
      <c r="T59" s="33"/>
      <c r="U59" s="33"/>
      <c r="V59" s="33"/>
      <c r="W59" s="34">
        <f>150000</f>
        <v>150000</v>
      </c>
      <c r="X59" s="34"/>
    </row>
    <row r="60" spans="1:24" s="1" customFormat="1" ht="13.5" customHeight="1">
      <c r="A60" s="30" t="s">
        <v>116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117</v>
      </c>
      <c r="O60" s="31"/>
      <c r="P60" s="32">
        <f>114502</f>
        <v>114502</v>
      </c>
      <c r="Q60" s="32"/>
      <c r="R60" s="32"/>
      <c r="S60" s="33" t="s">
        <v>39</v>
      </c>
      <c r="T60" s="33"/>
      <c r="U60" s="33"/>
      <c r="V60" s="33"/>
      <c r="W60" s="34">
        <f>114502</f>
        <v>114502</v>
      </c>
      <c r="X60" s="34"/>
    </row>
    <row r="61" spans="1:24" s="1" customFormat="1" ht="13.5" customHeight="1">
      <c r="A61" s="30" t="s">
        <v>101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118</v>
      </c>
      <c r="O61" s="31"/>
      <c r="P61" s="32">
        <f>500280.5</f>
        <v>500280.5</v>
      </c>
      <c r="Q61" s="32"/>
      <c r="R61" s="32"/>
      <c r="S61" s="32">
        <f>874</f>
        <v>874</v>
      </c>
      <c r="T61" s="32"/>
      <c r="U61" s="32"/>
      <c r="V61" s="32"/>
      <c r="W61" s="34">
        <f>499406.5</f>
        <v>499406.5</v>
      </c>
      <c r="X61" s="34"/>
    </row>
    <row r="62" spans="1:24" s="1" customFormat="1" ht="13.5" customHeight="1">
      <c r="A62" s="30" t="s">
        <v>103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119</v>
      </c>
      <c r="O62" s="31"/>
      <c r="P62" s="32">
        <f>60000</f>
        <v>60000</v>
      </c>
      <c r="Q62" s="32"/>
      <c r="R62" s="32"/>
      <c r="S62" s="32">
        <f>3696.28</f>
        <v>3696.28</v>
      </c>
      <c r="T62" s="32"/>
      <c r="U62" s="32"/>
      <c r="V62" s="32"/>
      <c r="W62" s="34">
        <f>56303.72</f>
        <v>56303.72</v>
      </c>
      <c r="X62" s="34"/>
    </row>
    <row r="63" spans="1:24" s="1" customFormat="1" ht="13.5" customHeight="1">
      <c r="A63" s="30" t="s">
        <v>109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120</v>
      </c>
      <c r="O63" s="31"/>
      <c r="P63" s="32">
        <f>50000</f>
        <v>50000</v>
      </c>
      <c r="Q63" s="32"/>
      <c r="R63" s="32"/>
      <c r="S63" s="33" t="s">
        <v>39</v>
      </c>
      <c r="T63" s="33"/>
      <c r="U63" s="33"/>
      <c r="V63" s="33"/>
      <c r="W63" s="34">
        <f>50000</f>
        <v>50000</v>
      </c>
      <c r="X63" s="34"/>
    </row>
    <row r="64" spans="1:24" s="1" customFormat="1" ht="13.5" customHeight="1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121</v>
      </c>
      <c r="O64" s="31"/>
      <c r="P64" s="32">
        <f>168480</f>
        <v>168480</v>
      </c>
      <c r="Q64" s="32"/>
      <c r="R64" s="32"/>
      <c r="S64" s="33" t="s">
        <v>39</v>
      </c>
      <c r="T64" s="33"/>
      <c r="U64" s="33"/>
      <c r="V64" s="33"/>
      <c r="W64" s="34">
        <f>168480</f>
        <v>168480</v>
      </c>
      <c r="X64" s="34"/>
    </row>
    <row r="65" spans="1:24" s="1" customFormat="1" ht="33.75" customHeight="1">
      <c r="A65" s="30" t="s">
        <v>95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122</v>
      </c>
      <c r="O65" s="31"/>
      <c r="P65" s="32">
        <f>50881</f>
        <v>50881</v>
      </c>
      <c r="Q65" s="32"/>
      <c r="R65" s="32"/>
      <c r="S65" s="33" t="s">
        <v>39</v>
      </c>
      <c r="T65" s="33"/>
      <c r="U65" s="33"/>
      <c r="V65" s="33"/>
      <c r="W65" s="34">
        <f>50881</f>
        <v>50881</v>
      </c>
      <c r="X65" s="34"/>
    </row>
    <row r="66" spans="1:24" s="1" customFormat="1" ht="13.5" customHeight="1">
      <c r="A66" s="30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123</v>
      </c>
      <c r="O66" s="31"/>
      <c r="P66" s="32">
        <f>74581</f>
        <v>74581</v>
      </c>
      <c r="Q66" s="32"/>
      <c r="R66" s="32"/>
      <c r="S66" s="33" t="s">
        <v>39</v>
      </c>
      <c r="T66" s="33"/>
      <c r="U66" s="33"/>
      <c r="V66" s="33"/>
      <c r="W66" s="34">
        <f>74581</f>
        <v>74581</v>
      </c>
      <c r="X66" s="34"/>
    </row>
    <row r="67" spans="1:24" s="1" customFormat="1" ht="13.5" customHeight="1">
      <c r="A67" s="30" t="s">
        <v>101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124</v>
      </c>
      <c r="O67" s="31"/>
      <c r="P67" s="32">
        <f>7000</f>
        <v>7000</v>
      </c>
      <c r="Q67" s="32"/>
      <c r="R67" s="32"/>
      <c r="S67" s="33" t="s">
        <v>39</v>
      </c>
      <c r="T67" s="33"/>
      <c r="U67" s="33"/>
      <c r="V67" s="33"/>
      <c r="W67" s="34">
        <f>7000</f>
        <v>7000</v>
      </c>
      <c r="X67" s="34"/>
    </row>
    <row r="68" spans="1:24" s="1" customFormat="1" ht="13.5" customHeight="1">
      <c r="A68" s="30" t="s">
        <v>101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125</v>
      </c>
      <c r="O68" s="31"/>
      <c r="P68" s="32">
        <f>8000</f>
        <v>8000</v>
      </c>
      <c r="Q68" s="32"/>
      <c r="R68" s="32"/>
      <c r="S68" s="33" t="s">
        <v>39</v>
      </c>
      <c r="T68" s="33"/>
      <c r="U68" s="33"/>
      <c r="V68" s="33"/>
      <c r="W68" s="34">
        <f>8000</f>
        <v>8000</v>
      </c>
      <c r="X68" s="34"/>
    </row>
    <row r="69" spans="1:24" s="1" customFormat="1" ht="13.5" customHeight="1">
      <c r="A69" s="30" t="s">
        <v>101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126</v>
      </c>
      <c r="O69" s="31"/>
      <c r="P69" s="32">
        <f>5000</f>
        <v>5000</v>
      </c>
      <c r="Q69" s="32"/>
      <c r="R69" s="32"/>
      <c r="S69" s="33" t="s">
        <v>39</v>
      </c>
      <c r="T69" s="33"/>
      <c r="U69" s="33"/>
      <c r="V69" s="33"/>
      <c r="W69" s="34">
        <f>5000</f>
        <v>5000</v>
      </c>
      <c r="X69" s="34"/>
    </row>
    <row r="70" spans="1:24" s="1" customFormat="1" ht="13.5" customHeight="1">
      <c r="A70" s="30" t="s">
        <v>101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127</v>
      </c>
      <c r="O70" s="31"/>
      <c r="P70" s="32">
        <f>20000</f>
        <v>20000</v>
      </c>
      <c r="Q70" s="32"/>
      <c r="R70" s="32"/>
      <c r="S70" s="33" t="s">
        <v>39</v>
      </c>
      <c r="T70" s="33"/>
      <c r="U70" s="33"/>
      <c r="V70" s="33"/>
      <c r="W70" s="34">
        <f>20000</f>
        <v>20000</v>
      </c>
      <c r="X70" s="34"/>
    </row>
    <row r="71" spans="1:24" s="1" customFormat="1" ht="13.5" customHeight="1">
      <c r="A71" s="30" t="s">
        <v>101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128</v>
      </c>
      <c r="O71" s="31"/>
      <c r="P71" s="32">
        <f>400000</f>
        <v>400000</v>
      </c>
      <c r="Q71" s="32"/>
      <c r="R71" s="32"/>
      <c r="S71" s="33" t="s">
        <v>39</v>
      </c>
      <c r="T71" s="33"/>
      <c r="U71" s="33"/>
      <c r="V71" s="33"/>
      <c r="W71" s="34">
        <f>400000</f>
        <v>400000</v>
      </c>
      <c r="X71" s="34"/>
    </row>
    <row r="72" spans="1:24" s="1" customFormat="1" ht="13.5" customHeight="1">
      <c r="A72" s="30" t="s">
        <v>101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129</v>
      </c>
      <c r="O72" s="31"/>
      <c r="P72" s="32">
        <f>5822530</f>
        <v>5822530</v>
      </c>
      <c r="Q72" s="32"/>
      <c r="R72" s="32"/>
      <c r="S72" s="32">
        <f>156541.8</f>
        <v>156541.8</v>
      </c>
      <c r="T72" s="32"/>
      <c r="U72" s="32"/>
      <c r="V72" s="32"/>
      <c r="W72" s="34">
        <f>5665988.2</f>
        <v>5665988.2</v>
      </c>
      <c r="X72" s="34"/>
    </row>
    <row r="73" spans="1:24" s="1" customFormat="1" ht="13.5" customHeight="1">
      <c r="A73" s="30" t="s">
        <v>101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130</v>
      </c>
      <c r="O73" s="31"/>
      <c r="P73" s="32">
        <f>3975000</f>
        <v>3975000</v>
      </c>
      <c r="Q73" s="32"/>
      <c r="R73" s="32"/>
      <c r="S73" s="32">
        <f>150116.9</f>
        <v>150116.9</v>
      </c>
      <c r="T73" s="32"/>
      <c r="U73" s="32"/>
      <c r="V73" s="32"/>
      <c r="W73" s="34">
        <f>3824883.1</f>
        <v>3824883.1</v>
      </c>
      <c r="X73" s="34"/>
    </row>
    <row r="74" spans="1:24" s="1" customFormat="1" ht="13.5" customHeight="1">
      <c r="A74" s="30" t="s">
        <v>101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131</v>
      </c>
      <c r="O74" s="31"/>
      <c r="P74" s="32">
        <f>7685146</f>
        <v>7685146</v>
      </c>
      <c r="Q74" s="32"/>
      <c r="R74" s="32"/>
      <c r="S74" s="33" t="s">
        <v>39</v>
      </c>
      <c r="T74" s="33"/>
      <c r="U74" s="33"/>
      <c r="V74" s="33"/>
      <c r="W74" s="34">
        <f>7685146</f>
        <v>7685146</v>
      </c>
      <c r="X74" s="34"/>
    </row>
    <row r="75" spans="1:24" s="1" customFormat="1" ht="13.5" customHeight="1">
      <c r="A75" s="30" t="s">
        <v>101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132</v>
      </c>
      <c r="O75" s="31"/>
      <c r="P75" s="32">
        <f>1641931</f>
        <v>1641931</v>
      </c>
      <c r="Q75" s="32"/>
      <c r="R75" s="32"/>
      <c r="S75" s="33" t="s">
        <v>39</v>
      </c>
      <c r="T75" s="33"/>
      <c r="U75" s="33"/>
      <c r="V75" s="33"/>
      <c r="W75" s="34">
        <f>1641931</f>
        <v>1641931</v>
      </c>
      <c r="X75" s="34"/>
    </row>
    <row r="76" spans="1:24" s="1" customFormat="1" ht="13.5" customHeight="1">
      <c r="A76" s="30" t="s">
        <v>116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133</v>
      </c>
      <c r="O76" s="31"/>
      <c r="P76" s="32">
        <f>3226</f>
        <v>3226</v>
      </c>
      <c r="Q76" s="32"/>
      <c r="R76" s="32"/>
      <c r="S76" s="33" t="s">
        <v>39</v>
      </c>
      <c r="T76" s="33"/>
      <c r="U76" s="33"/>
      <c r="V76" s="33"/>
      <c r="W76" s="34">
        <f>3226</f>
        <v>3226</v>
      </c>
      <c r="X76" s="34"/>
    </row>
    <row r="77" spans="1:24" s="1" customFormat="1" ht="13.5" customHeight="1">
      <c r="A77" s="30" t="s">
        <v>116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134</v>
      </c>
      <c r="O77" s="31"/>
      <c r="P77" s="32">
        <f>61301</f>
        <v>61301</v>
      </c>
      <c r="Q77" s="32"/>
      <c r="R77" s="32"/>
      <c r="S77" s="33" t="s">
        <v>39</v>
      </c>
      <c r="T77" s="33"/>
      <c r="U77" s="33"/>
      <c r="V77" s="33"/>
      <c r="W77" s="34">
        <f>61301</f>
        <v>61301</v>
      </c>
      <c r="X77" s="34"/>
    </row>
    <row r="78" spans="1:24" s="1" customFormat="1" ht="13.5" customHeight="1">
      <c r="A78" s="30" t="s">
        <v>101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135</v>
      </c>
      <c r="O78" s="31"/>
      <c r="P78" s="32">
        <f>65000</f>
        <v>65000</v>
      </c>
      <c r="Q78" s="32"/>
      <c r="R78" s="32"/>
      <c r="S78" s="33" t="s">
        <v>39</v>
      </c>
      <c r="T78" s="33"/>
      <c r="U78" s="33"/>
      <c r="V78" s="33"/>
      <c r="W78" s="34">
        <f>65000</f>
        <v>65000</v>
      </c>
      <c r="X78" s="34"/>
    </row>
    <row r="79" spans="1:24" s="1" customFormat="1" ht="13.5" customHeight="1">
      <c r="A79" s="30" t="s">
        <v>101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136</v>
      </c>
      <c r="O79" s="31"/>
      <c r="P79" s="32">
        <f>200000</f>
        <v>200000</v>
      </c>
      <c r="Q79" s="32"/>
      <c r="R79" s="32"/>
      <c r="S79" s="33" t="s">
        <v>39</v>
      </c>
      <c r="T79" s="33"/>
      <c r="U79" s="33"/>
      <c r="V79" s="33"/>
      <c r="W79" s="34">
        <f>200000</f>
        <v>200000</v>
      </c>
      <c r="X79" s="34"/>
    </row>
    <row r="80" spans="1:24" s="1" customFormat="1" ht="24" customHeight="1">
      <c r="A80" s="30" t="s">
        <v>137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92</v>
      </c>
      <c r="M80" s="31"/>
      <c r="N80" s="31" t="s">
        <v>138</v>
      </c>
      <c r="O80" s="31"/>
      <c r="P80" s="32">
        <f>480000</f>
        <v>480000</v>
      </c>
      <c r="Q80" s="32"/>
      <c r="R80" s="32"/>
      <c r="S80" s="33" t="s">
        <v>39</v>
      </c>
      <c r="T80" s="33"/>
      <c r="U80" s="33"/>
      <c r="V80" s="33"/>
      <c r="W80" s="34">
        <f>480000</f>
        <v>480000</v>
      </c>
      <c r="X80" s="34"/>
    </row>
    <row r="81" spans="1:24" s="1" customFormat="1" ht="13.5" customHeight="1">
      <c r="A81" s="30" t="s">
        <v>101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92</v>
      </c>
      <c r="M81" s="31"/>
      <c r="N81" s="31" t="s">
        <v>139</v>
      </c>
      <c r="O81" s="31"/>
      <c r="P81" s="32">
        <f>800000</f>
        <v>800000</v>
      </c>
      <c r="Q81" s="32"/>
      <c r="R81" s="32"/>
      <c r="S81" s="33" t="s">
        <v>39</v>
      </c>
      <c r="T81" s="33"/>
      <c r="U81" s="33"/>
      <c r="V81" s="33"/>
      <c r="W81" s="34">
        <f>800000</f>
        <v>800000</v>
      </c>
      <c r="X81" s="34"/>
    </row>
    <row r="82" spans="1:24" s="1" customFormat="1" ht="13.5" customHeight="1">
      <c r="A82" s="30" t="s">
        <v>103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92</v>
      </c>
      <c r="M82" s="31"/>
      <c r="N82" s="31" t="s">
        <v>140</v>
      </c>
      <c r="O82" s="31"/>
      <c r="P82" s="32">
        <f>1200000</f>
        <v>1200000</v>
      </c>
      <c r="Q82" s="32"/>
      <c r="R82" s="32"/>
      <c r="S82" s="32">
        <f>128973.35</f>
        <v>128973.35</v>
      </c>
      <c r="T82" s="32"/>
      <c r="U82" s="32"/>
      <c r="V82" s="32"/>
      <c r="W82" s="34">
        <f>1071026.65</f>
        <v>1071026.65</v>
      </c>
      <c r="X82" s="34"/>
    </row>
    <row r="83" spans="1:24" s="1" customFormat="1" ht="13.5" customHeight="1">
      <c r="A83" s="30" t="s">
        <v>101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92</v>
      </c>
      <c r="M83" s="31"/>
      <c r="N83" s="31" t="s">
        <v>141</v>
      </c>
      <c r="O83" s="31"/>
      <c r="P83" s="32">
        <f>150000</f>
        <v>150000</v>
      </c>
      <c r="Q83" s="32"/>
      <c r="R83" s="32"/>
      <c r="S83" s="32">
        <f>110.5</f>
        <v>110.5</v>
      </c>
      <c r="T83" s="32"/>
      <c r="U83" s="32"/>
      <c r="V83" s="32"/>
      <c r="W83" s="34">
        <f>149889.5</f>
        <v>149889.5</v>
      </c>
      <c r="X83" s="34"/>
    </row>
    <row r="84" spans="1:24" s="1" customFormat="1" ht="13.5" customHeight="1">
      <c r="A84" s="30" t="s">
        <v>101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92</v>
      </c>
      <c r="M84" s="31"/>
      <c r="N84" s="31" t="s">
        <v>142</v>
      </c>
      <c r="O84" s="31"/>
      <c r="P84" s="32">
        <f>90000</f>
        <v>90000</v>
      </c>
      <c r="Q84" s="32"/>
      <c r="R84" s="32"/>
      <c r="S84" s="33" t="s">
        <v>39</v>
      </c>
      <c r="T84" s="33"/>
      <c r="U84" s="33"/>
      <c r="V84" s="33"/>
      <c r="W84" s="34">
        <f>90000</f>
        <v>90000</v>
      </c>
      <c r="X84" s="34"/>
    </row>
    <row r="85" spans="1:24" s="1" customFormat="1" ht="13.5" customHeight="1">
      <c r="A85" s="30" t="s">
        <v>101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92</v>
      </c>
      <c r="M85" s="31"/>
      <c r="N85" s="31" t="s">
        <v>143</v>
      </c>
      <c r="O85" s="31"/>
      <c r="P85" s="32">
        <f>1760000</f>
        <v>1760000</v>
      </c>
      <c r="Q85" s="32"/>
      <c r="R85" s="32"/>
      <c r="S85" s="32">
        <f>152699.8</f>
        <v>152699.8</v>
      </c>
      <c r="T85" s="32"/>
      <c r="U85" s="32"/>
      <c r="V85" s="32"/>
      <c r="W85" s="34">
        <f>1607300.2</f>
        <v>1607300.2</v>
      </c>
      <c r="X85" s="34"/>
    </row>
    <row r="86" spans="1:24" s="1" customFormat="1" ht="13.5" customHeight="1">
      <c r="A86" s="30" t="s">
        <v>101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92</v>
      </c>
      <c r="M86" s="31"/>
      <c r="N86" s="31" t="s">
        <v>144</v>
      </c>
      <c r="O86" s="31"/>
      <c r="P86" s="32">
        <f>40000</f>
        <v>40000</v>
      </c>
      <c r="Q86" s="32"/>
      <c r="R86" s="32"/>
      <c r="S86" s="33" t="s">
        <v>39</v>
      </c>
      <c r="T86" s="33"/>
      <c r="U86" s="33"/>
      <c r="V86" s="33"/>
      <c r="W86" s="34">
        <f>40000</f>
        <v>40000</v>
      </c>
      <c r="X86" s="34"/>
    </row>
    <row r="87" spans="1:24" s="1" customFormat="1" ht="13.5" customHeight="1">
      <c r="A87" s="30" t="s">
        <v>101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92</v>
      </c>
      <c r="M87" s="31"/>
      <c r="N87" s="31" t="s">
        <v>145</v>
      </c>
      <c r="O87" s="31"/>
      <c r="P87" s="32">
        <f>350000</f>
        <v>350000</v>
      </c>
      <c r="Q87" s="32"/>
      <c r="R87" s="32"/>
      <c r="S87" s="32">
        <f>1530</f>
        <v>1530</v>
      </c>
      <c r="T87" s="32"/>
      <c r="U87" s="32"/>
      <c r="V87" s="32"/>
      <c r="W87" s="34">
        <f>348470</f>
        <v>348470</v>
      </c>
      <c r="X87" s="34"/>
    </row>
    <row r="88" spans="1:24" s="1" customFormat="1" ht="13.5" customHeight="1">
      <c r="A88" s="30" t="s">
        <v>116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92</v>
      </c>
      <c r="M88" s="31"/>
      <c r="N88" s="31" t="s">
        <v>146</v>
      </c>
      <c r="O88" s="31"/>
      <c r="P88" s="32">
        <f>121000</f>
        <v>121000</v>
      </c>
      <c r="Q88" s="32"/>
      <c r="R88" s="32"/>
      <c r="S88" s="33" t="s">
        <v>39</v>
      </c>
      <c r="T88" s="33"/>
      <c r="U88" s="33"/>
      <c r="V88" s="33"/>
      <c r="W88" s="34">
        <f>121000</f>
        <v>121000</v>
      </c>
      <c r="X88" s="34"/>
    </row>
    <row r="89" spans="1:24" s="1" customFormat="1" ht="13.5" customHeight="1">
      <c r="A89" s="30" t="s">
        <v>147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92</v>
      </c>
      <c r="M89" s="31"/>
      <c r="N89" s="31" t="s">
        <v>148</v>
      </c>
      <c r="O89" s="31"/>
      <c r="P89" s="32">
        <f>60000</f>
        <v>60000</v>
      </c>
      <c r="Q89" s="32"/>
      <c r="R89" s="32"/>
      <c r="S89" s="33" t="s">
        <v>39</v>
      </c>
      <c r="T89" s="33"/>
      <c r="U89" s="33"/>
      <c r="V89" s="33"/>
      <c r="W89" s="34">
        <f>60000</f>
        <v>60000</v>
      </c>
      <c r="X89" s="34"/>
    </row>
    <row r="90" spans="1:24" s="1" customFormat="1" ht="24" customHeight="1">
      <c r="A90" s="30" t="s">
        <v>149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92</v>
      </c>
      <c r="M90" s="31"/>
      <c r="N90" s="31" t="s">
        <v>150</v>
      </c>
      <c r="O90" s="31"/>
      <c r="P90" s="32">
        <f>7639.5</f>
        <v>7639.5</v>
      </c>
      <c r="Q90" s="32"/>
      <c r="R90" s="32"/>
      <c r="S90" s="33" t="s">
        <v>39</v>
      </c>
      <c r="T90" s="33"/>
      <c r="U90" s="33"/>
      <c r="V90" s="33"/>
      <c r="W90" s="34">
        <f>7639.5</f>
        <v>7639.5</v>
      </c>
      <c r="X90" s="34"/>
    </row>
    <row r="91" spans="1:24" s="1" customFormat="1" ht="13.5" customHeight="1">
      <c r="A91" s="30" t="s">
        <v>101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92</v>
      </c>
      <c r="M91" s="31"/>
      <c r="N91" s="31" t="s">
        <v>151</v>
      </c>
      <c r="O91" s="31"/>
      <c r="P91" s="32">
        <f>30000</f>
        <v>30000</v>
      </c>
      <c r="Q91" s="32"/>
      <c r="R91" s="32"/>
      <c r="S91" s="33" t="s">
        <v>39</v>
      </c>
      <c r="T91" s="33"/>
      <c r="U91" s="33"/>
      <c r="V91" s="33"/>
      <c r="W91" s="34">
        <f>30000</f>
        <v>30000</v>
      </c>
      <c r="X91" s="34"/>
    </row>
    <row r="92" spans="1:24" s="1" customFormat="1" ht="15" customHeight="1">
      <c r="A92" s="35" t="s">
        <v>152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6" t="s">
        <v>153</v>
      </c>
      <c r="M92" s="36"/>
      <c r="N92" s="36" t="s">
        <v>36</v>
      </c>
      <c r="O92" s="36"/>
      <c r="P92" s="37">
        <f>0</f>
        <v>0</v>
      </c>
      <c r="Q92" s="37"/>
      <c r="R92" s="37"/>
      <c r="S92" s="37">
        <f>222607.5</f>
        <v>222607.5</v>
      </c>
      <c r="T92" s="37"/>
      <c r="U92" s="37"/>
      <c r="V92" s="37"/>
      <c r="W92" s="38" t="s">
        <v>36</v>
      </c>
      <c r="X92" s="38"/>
    </row>
    <row r="93" spans="1:24" s="1" customFormat="1" ht="13.5" customHeight="1">
      <c r="A93" s="10" t="s">
        <v>10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1" customFormat="1" ht="13.5" customHeight="1">
      <c r="A94" s="12" t="s">
        <v>154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1" customFormat="1" ht="45.75" customHeight="1">
      <c r="A95" s="13" t="s">
        <v>22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 t="s">
        <v>23</v>
      </c>
      <c r="M95" s="13"/>
      <c r="N95" s="13" t="s">
        <v>155</v>
      </c>
      <c r="O95" s="13"/>
      <c r="P95" s="14" t="s">
        <v>25</v>
      </c>
      <c r="Q95" s="14"/>
      <c r="R95" s="14"/>
      <c r="S95" s="14" t="s">
        <v>26</v>
      </c>
      <c r="T95" s="14"/>
      <c r="U95" s="14"/>
      <c r="V95" s="14"/>
      <c r="W95" s="15" t="s">
        <v>27</v>
      </c>
      <c r="X95" s="15"/>
    </row>
    <row r="96" spans="1:24" s="1" customFormat="1" ht="12.75" customHeight="1">
      <c r="A96" s="16" t="s">
        <v>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 t="s">
        <v>29</v>
      </c>
      <c r="M96" s="16"/>
      <c r="N96" s="16" t="s">
        <v>30</v>
      </c>
      <c r="O96" s="16"/>
      <c r="P96" s="17" t="s">
        <v>31</v>
      </c>
      <c r="Q96" s="17"/>
      <c r="R96" s="17"/>
      <c r="S96" s="17" t="s">
        <v>32</v>
      </c>
      <c r="T96" s="17"/>
      <c r="U96" s="17"/>
      <c r="V96" s="17"/>
      <c r="W96" s="18" t="s">
        <v>33</v>
      </c>
      <c r="X96" s="18"/>
    </row>
    <row r="97" spans="1:24" s="1" customFormat="1" ht="13.5" customHeight="1">
      <c r="A97" s="19" t="s">
        <v>156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0" t="s">
        <v>157</v>
      </c>
      <c r="M97" s="20"/>
      <c r="N97" s="20" t="s">
        <v>36</v>
      </c>
      <c r="O97" s="20"/>
      <c r="P97" s="39">
        <f>0</f>
        <v>0</v>
      </c>
      <c r="Q97" s="39"/>
      <c r="R97" s="39"/>
      <c r="S97" s="21">
        <f>-222607.5</f>
        <v>-222607.5</v>
      </c>
      <c r="T97" s="21"/>
      <c r="U97" s="21"/>
      <c r="V97" s="21"/>
      <c r="W97" s="40" t="s">
        <v>36</v>
      </c>
      <c r="X97" s="40"/>
    </row>
    <row r="98" spans="1:24" s="1" customFormat="1" ht="13.5" customHeight="1">
      <c r="A98" s="41" t="s">
        <v>158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2" t="s">
        <v>10</v>
      </c>
      <c r="M98" s="42"/>
      <c r="N98" s="42" t="s">
        <v>10</v>
      </c>
      <c r="O98" s="42"/>
      <c r="P98" s="43" t="s">
        <v>10</v>
      </c>
      <c r="Q98" s="43"/>
      <c r="R98" s="43"/>
      <c r="S98" s="44" t="s">
        <v>10</v>
      </c>
      <c r="T98" s="44"/>
      <c r="U98" s="44"/>
      <c r="V98" s="44"/>
      <c r="W98" s="45" t="s">
        <v>10</v>
      </c>
      <c r="X98" s="45"/>
    </row>
    <row r="99" spans="1:24" s="1" customFormat="1" ht="13.5" customHeight="1">
      <c r="A99" s="23" t="s">
        <v>159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46" t="s">
        <v>160</v>
      </c>
      <c r="M99" s="46"/>
      <c r="N99" s="24" t="s">
        <v>36</v>
      </c>
      <c r="O99" s="24"/>
      <c r="P99" s="47" t="s">
        <v>39</v>
      </c>
      <c r="Q99" s="47"/>
      <c r="R99" s="47"/>
      <c r="S99" s="26" t="s">
        <v>39</v>
      </c>
      <c r="T99" s="26"/>
      <c r="U99" s="26"/>
      <c r="V99" s="26"/>
      <c r="W99" s="48" t="s">
        <v>39</v>
      </c>
      <c r="X99" s="48"/>
    </row>
    <row r="100" spans="1:24" s="1" customFormat="1" ht="13.5" customHeight="1">
      <c r="A100" s="30" t="s">
        <v>10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160</v>
      </c>
      <c r="M100" s="31"/>
      <c r="N100" s="31" t="s">
        <v>10</v>
      </c>
      <c r="O100" s="31"/>
      <c r="P100" s="49" t="s">
        <v>39</v>
      </c>
      <c r="Q100" s="49"/>
      <c r="R100" s="49"/>
      <c r="S100" s="33" t="s">
        <v>39</v>
      </c>
      <c r="T100" s="33"/>
      <c r="U100" s="33"/>
      <c r="V100" s="33"/>
      <c r="W100" s="50" t="s">
        <v>39</v>
      </c>
      <c r="X100" s="50"/>
    </row>
    <row r="101" spans="1:24" s="1" customFormat="1" ht="13.5" customHeight="1">
      <c r="A101" s="30" t="s">
        <v>161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42" t="s">
        <v>162</v>
      </c>
      <c r="M101" s="42"/>
      <c r="N101" s="42" t="s">
        <v>36</v>
      </c>
      <c r="O101" s="42"/>
      <c r="P101" s="43" t="s">
        <v>39</v>
      </c>
      <c r="Q101" s="43"/>
      <c r="R101" s="43"/>
      <c r="S101" s="33" t="s">
        <v>39</v>
      </c>
      <c r="T101" s="33"/>
      <c r="U101" s="33"/>
      <c r="V101" s="33"/>
      <c r="W101" s="45" t="s">
        <v>39</v>
      </c>
      <c r="X101" s="45"/>
    </row>
    <row r="102" spans="1:24" s="1" customFormat="1" ht="13.5" customHeight="1">
      <c r="A102" s="30" t="s">
        <v>10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162</v>
      </c>
      <c r="M102" s="31"/>
      <c r="N102" s="31" t="s">
        <v>10</v>
      </c>
      <c r="O102" s="31"/>
      <c r="P102" s="49" t="s">
        <v>39</v>
      </c>
      <c r="Q102" s="49"/>
      <c r="R102" s="49"/>
      <c r="S102" s="33" t="s">
        <v>39</v>
      </c>
      <c r="T102" s="33"/>
      <c r="U102" s="33"/>
      <c r="V102" s="33"/>
      <c r="W102" s="50" t="s">
        <v>39</v>
      </c>
      <c r="X102" s="50"/>
    </row>
    <row r="103" spans="1:24" s="1" customFormat="1" ht="13.5" customHeight="1">
      <c r="A103" s="30" t="s">
        <v>163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164</v>
      </c>
      <c r="M103" s="31"/>
      <c r="N103" s="31" t="s">
        <v>165</v>
      </c>
      <c r="O103" s="31"/>
      <c r="P103" s="51">
        <f>0</f>
        <v>0</v>
      </c>
      <c r="Q103" s="51"/>
      <c r="R103" s="51"/>
      <c r="S103" s="32">
        <f>-222607.5</f>
        <v>-222607.5</v>
      </c>
      <c r="T103" s="32"/>
      <c r="U103" s="32"/>
      <c r="V103" s="32"/>
      <c r="W103" s="50" t="s">
        <v>39</v>
      </c>
      <c r="X103" s="50"/>
    </row>
    <row r="104" spans="1:24" s="1" customFormat="1" ht="13.5" customHeight="1">
      <c r="A104" s="30" t="s">
        <v>166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167</v>
      </c>
      <c r="M104" s="31"/>
      <c r="N104" s="31" t="s">
        <v>168</v>
      </c>
      <c r="O104" s="31"/>
      <c r="P104" s="51">
        <f>-32794550</f>
        <v>-32794550</v>
      </c>
      <c r="Q104" s="51"/>
      <c r="R104" s="51"/>
      <c r="S104" s="32">
        <f>-1080552.57</f>
        <v>-1080552.57</v>
      </c>
      <c r="T104" s="32"/>
      <c r="U104" s="32"/>
      <c r="V104" s="32"/>
      <c r="W104" s="52" t="s">
        <v>36</v>
      </c>
      <c r="X104" s="52"/>
    </row>
    <row r="105" spans="1:24" s="1" customFormat="1" ht="13.5" customHeight="1">
      <c r="A105" s="30" t="s">
        <v>169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170</v>
      </c>
      <c r="M105" s="31"/>
      <c r="N105" s="31" t="s">
        <v>171</v>
      </c>
      <c r="O105" s="31"/>
      <c r="P105" s="51">
        <f>32794550</f>
        <v>32794550</v>
      </c>
      <c r="Q105" s="51"/>
      <c r="R105" s="51"/>
      <c r="S105" s="32">
        <f>857945.07</f>
        <v>857945.07</v>
      </c>
      <c r="T105" s="32"/>
      <c r="U105" s="32"/>
      <c r="V105" s="32"/>
      <c r="W105" s="52" t="s">
        <v>36</v>
      </c>
      <c r="X105" s="52"/>
    </row>
    <row r="106" spans="1:24" s="1" customFormat="1" ht="13.5" customHeight="1">
      <c r="A106" s="53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1:24" s="1" customFormat="1" ht="13.5" customHeight="1">
      <c r="A107" s="10" t="s">
        <v>10</v>
      </c>
      <c r="B107" s="10"/>
      <c r="C107" s="10"/>
      <c r="D107" s="10"/>
      <c r="E107" s="10"/>
      <c r="F107" s="10"/>
      <c r="G107" s="10"/>
      <c r="H107" s="10"/>
      <c r="I107" s="54" t="s">
        <v>10</v>
      </c>
      <c r="J107" s="54"/>
      <c r="K107" s="54"/>
      <c r="L107" s="54"/>
      <c r="M107" s="54"/>
      <c r="N107" s="54" t="s">
        <v>172</v>
      </c>
      <c r="O107" s="54"/>
      <c r="P107" s="54"/>
      <c r="Q107" s="54"/>
      <c r="R107" s="10" t="s">
        <v>10</v>
      </c>
      <c r="S107" s="10"/>
      <c r="T107" s="10"/>
      <c r="U107" s="10"/>
      <c r="V107" s="10"/>
      <c r="W107" s="10"/>
      <c r="X107" s="10"/>
    </row>
    <row r="108" spans="1:24" s="1" customFormat="1" ht="13.5" customHeight="1">
      <c r="A108" s="10" t="s">
        <v>10</v>
      </c>
      <c r="B108" s="10"/>
      <c r="C108" s="10"/>
      <c r="D108" s="10"/>
      <c r="E108" s="10"/>
      <c r="F108" s="10"/>
      <c r="G108" s="10"/>
      <c r="H108" s="10"/>
      <c r="I108" s="5" t="s">
        <v>10</v>
      </c>
      <c r="J108" s="55" t="s">
        <v>173</v>
      </c>
      <c r="K108" s="55"/>
      <c r="L108" s="55"/>
      <c r="M108" s="5" t="s">
        <v>10</v>
      </c>
      <c r="N108" s="5" t="s">
        <v>10</v>
      </c>
      <c r="O108" s="55" t="s">
        <v>174</v>
      </c>
      <c r="P108" s="55"/>
      <c r="Q108" s="10" t="s">
        <v>10</v>
      </c>
      <c r="R108" s="10"/>
      <c r="S108" s="10"/>
      <c r="T108" s="10"/>
      <c r="U108" s="10"/>
      <c r="V108" s="10"/>
      <c r="W108" s="10"/>
      <c r="X108" s="10"/>
    </row>
    <row r="109" spans="1:24" s="1" customFormat="1" ht="7.5" customHeight="1">
      <c r="A109" s="10" t="s">
        <v>10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s="1" customFormat="1" ht="13.5" customHeight="1">
      <c r="A110" s="10" t="s">
        <v>10</v>
      </c>
      <c r="B110" s="10"/>
      <c r="C110" s="10"/>
      <c r="D110" s="10"/>
      <c r="E110" s="10"/>
      <c r="F110" s="10"/>
      <c r="G110" s="10"/>
      <c r="H110" s="10"/>
      <c r="I110" s="54" t="s">
        <v>10</v>
      </c>
      <c r="J110" s="54"/>
      <c r="K110" s="54"/>
      <c r="L110" s="54"/>
      <c r="M110" s="54"/>
      <c r="N110" s="54" t="s">
        <v>175</v>
      </c>
      <c r="O110" s="54"/>
      <c r="P110" s="54"/>
      <c r="Q110" s="54"/>
      <c r="R110" s="10" t="s">
        <v>10</v>
      </c>
      <c r="S110" s="10"/>
      <c r="T110" s="10"/>
      <c r="U110" s="10"/>
      <c r="V110" s="10"/>
      <c r="W110" s="10"/>
      <c r="X110" s="10"/>
    </row>
    <row r="111" spans="1:24" s="1" customFormat="1" ht="13.5" customHeight="1">
      <c r="A111" s="10" t="s">
        <v>10</v>
      </c>
      <c r="B111" s="10"/>
      <c r="C111" s="10"/>
      <c r="D111" s="10"/>
      <c r="E111" s="10"/>
      <c r="F111" s="10"/>
      <c r="G111" s="10"/>
      <c r="H111" s="10"/>
      <c r="I111" s="5" t="s">
        <v>10</v>
      </c>
      <c r="J111" s="55" t="s">
        <v>173</v>
      </c>
      <c r="K111" s="55"/>
      <c r="L111" s="55"/>
      <c r="M111" s="5" t="s">
        <v>10</v>
      </c>
      <c r="N111" s="5" t="s">
        <v>10</v>
      </c>
      <c r="O111" s="55" t="s">
        <v>174</v>
      </c>
      <c r="P111" s="55"/>
      <c r="Q111" s="10" t="s">
        <v>10</v>
      </c>
      <c r="R111" s="10"/>
      <c r="S111" s="10"/>
      <c r="T111" s="10"/>
      <c r="U111" s="10"/>
      <c r="V111" s="10"/>
      <c r="W111" s="10"/>
      <c r="X111" s="10"/>
    </row>
    <row r="112" spans="1:24" s="1" customFormat="1" ht="7.5" customHeight="1">
      <c r="A112" s="10" t="s">
        <v>10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s="1" customFormat="1" ht="13.5" customHeight="1">
      <c r="A113" s="10" t="s">
        <v>176</v>
      </c>
      <c r="B113" s="10"/>
      <c r="C113" s="54" t="s">
        <v>10</v>
      </c>
      <c r="D113" s="54"/>
      <c r="E113" s="54"/>
      <c r="F113" s="54"/>
      <c r="G113" s="54"/>
      <c r="H113" s="54"/>
      <c r="I113" s="54" t="s">
        <v>10</v>
      </c>
      <c r="J113" s="54"/>
      <c r="K113" s="54"/>
      <c r="L113" s="54"/>
      <c r="M113" s="54"/>
      <c r="N113" s="54" t="s">
        <v>175</v>
      </c>
      <c r="O113" s="54"/>
      <c r="P113" s="54"/>
      <c r="Q113" s="54"/>
      <c r="R113" s="10" t="s">
        <v>10</v>
      </c>
      <c r="S113" s="10"/>
      <c r="T113" s="10"/>
      <c r="U113" s="10"/>
      <c r="V113" s="10"/>
      <c r="W113" s="10"/>
      <c r="X113" s="10"/>
    </row>
    <row r="114" spans="1:24" s="1" customFormat="1" ht="13.5" customHeight="1">
      <c r="A114" s="10" t="s">
        <v>10</v>
      </c>
      <c r="B114" s="10"/>
      <c r="C114" s="5" t="s">
        <v>10</v>
      </c>
      <c r="D114" s="55" t="s">
        <v>177</v>
      </c>
      <c r="E114" s="55"/>
      <c r="F114" s="55"/>
      <c r="G114" s="55"/>
      <c r="H114" s="5" t="s">
        <v>10</v>
      </c>
      <c r="I114" s="5" t="s">
        <v>10</v>
      </c>
      <c r="J114" s="55" t="s">
        <v>173</v>
      </c>
      <c r="K114" s="55"/>
      <c r="L114" s="55"/>
      <c r="M114" s="5" t="s">
        <v>10</v>
      </c>
      <c r="N114" s="5" t="s">
        <v>10</v>
      </c>
      <c r="O114" s="55" t="s">
        <v>174</v>
      </c>
      <c r="P114" s="55"/>
      <c r="Q114" s="10" t="s">
        <v>10</v>
      </c>
      <c r="R114" s="10"/>
      <c r="S114" s="10"/>
      <c r="T114" s="10"/>
      <c r="U114" s="10"/>
      <c r="V114" s="10"/>
      <c r="W114" s="10"/>
      <c r="X114" s="10"/>
    </row>
    <row r="115" spans="1:24" s="1" customFormat="1" ht="15.75" customHeight="1">
      <c r="A115" s="10" t="s">
        <v>10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1" customFormat="1" ht="13.5" customHeight="1">
      <c r="A116" s="56" t="s">
        <v>178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10" t="s">
        <v>10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1" customFormat="1" ht="13.5" customHeight="1">
      <c r="A117" s="9" t="s">
        <v>179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</sheetData>
  <sheetProtection/>
  <mergeCells count="605">
    <mergeCell ref="A116:J116"/>
    <mergeCell ref="K116:X116"/>
    <mergeCell ref="A117:X117"/>
    <mergeCell ref="A114:B114"/>
    <mergeCell ref="D114:G114"/>
    <mergeCell ref="J114:L114"/>
    <mergeCell ref="O114:P114"/>
    <mergeCell ref="Q114:X114"/>
    <mergeCell ref="A115:X115"/>
    <mergeCell ref="A112:X112"/>
    <mergeCell ref="A113:B113"/>
    <mergeCell ref="C113:H113"/>
    <mergeCell ref="I113:M113"/>
    <mergeCell ref="N113:Q113"/>
    <mergeCell ref="R113:X113"/>
    <mergeCell ref="A109:X109"/>
    <mergeCell ref="A110:H110"/>
    <mergeCell ref="I110:M110"/>
    <mergeCell ref="N110:Q110"/>
    <mergeCell ref="R110:X110"/>
    <mergeCell ref="A111:H111"/>
    <mergeCell ref="J111:L111"/>
    <mergeCell ref="O111:P111"/>
    <mergeCell ref="Q111:X111"/>
    <mergeCell ref="A106:X106"/>
    <mergeCell ref="A107:H107"/>
    <mergeCell ref="I107:M107"/>
    <mergeCell ref="N107:Q107"/>
    <mergeCell ref="R107:X107"/>
    <mergeCell ref="A108:H108"/>
    <mergeCell ref="J108:L108"/>
    <mergeCell ref="O108:P108"/>
    <mergeCell ref="Q108:X108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3:X93"/>
    <mergeCell ref="A94:X94"/>
    <mergeCell ref="A95:K95"/>
    <mergeCell ref="L95:M95"/>
    <mergeCell ref="N95:O95"/>
    <mergeCell ref="P95:R95"/>
    <mergeCell ref="S95:V95"/>
    <mergeCell ref="W95:X95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1:X41"/>
    <mergeCell ref="A42:X42"/>
    <mergeCell ref="A43:K43"/>
    <mergeCell ref="L43:M43"/>
    <mergeCell ref="N43:O43"/>
    <mergeCell ref="P43:R43"/>
    <mergeCell ref="S43:V43"/>
    <mergeCell ref="W43:X43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2023-02-10T05:20:33Z</dcterms:created>
  <dcterms:modified xsi:type="dcterms:W3CDTF">2023-02-10T05:20:33Z</dcterms:modified>
  <cp:category/>
  <cp:version/>
  <cp:contentType/>
  <cp:contentStatus/>
</cp:coreProperties>
</file>