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<sst xmlns="http://schemas.openxmlformats.org/spreadsheetml/2006/main" count="452" uniqueCount="190">
  <si>
    <t>ОТЧЕТ ОБ ИСПОЛНЕНИИ БЮДЖЕТА</t>
  </si>
  <si>
    <t>КОДЫ</t>
  </si>
  <si>
    <t xml:space="preserve">Форма по ОКУД </t>
  </si>
  <si>
    <t>0503117</t>
  </si>
  <si>
    <t>на 1 апреля 2023 г.</t>
  </si>
  <si>
    <t xml:space="preserve">Дата </t>
  </si>
  <si>
    <t>Наименование финансового органа</t>
  </si>
  <si>
    <t>Администрация Середского  СП ЯО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</si>
  <si>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</si>
  <si>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</si>
  <si>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</si>
  <si>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</si>
  <si>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Середского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</si>
  <si>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</si>
  <si>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</si>
  <si>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</si>
  <si>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</si>
  <si>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</si>
  <si>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</si>
  <si>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</si>
  <si>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</si>
  <si>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</si>
  <si>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</si>
  <si>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</si>
  <si>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</si>
  <si>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</si>
  <si>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</si>
  <si>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</si>
  <si>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</si>
  <si>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</si>
  <si>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</si>
  <si>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</si>
  <si>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</si>
  <si>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</si>
  <si>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</si>
  <si>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</si>
  <si>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</si>
  <si>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</si>
  <si>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</si>
  <si>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</si>
  <si>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</si>
  <si>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</si>
  <si>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</si>
  <si>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</si>
  <si>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</si>
  <si>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</si>
  <si>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</si>
  <si>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</si>
  <si>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</si>
  <si>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</si>
  <si>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</si>
  <si>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</si>
  <si>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</si>
  <si>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</si>
  <si>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</si>
  <si>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</si>
  <si>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</si>
  <si>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</si>
  <si>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</si>
  <si>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</si>
  <si>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</si>
  <si>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</si>
  <si>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</si>
  <si>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</si>
  <si>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</si>
  <si>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</si>
  <si>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</si>
  <si>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806 20805000 10 0000 150</t>
  </si>
  <si>
    <t>820 10804020 01 0000 110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</si>
  <si>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</si>
  <si>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</si>
  <si>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</si>
  <si>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820 11109045 10 0000 120</t>
  </si>
  <si>
    <t>Прочие доходы от компенсации затрат бюджетов сельских поселений</t>
  </si>
  <si>
    <t>820 11302995 10 0000 130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</si>
  <si>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</si>
  <si>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820 11402053 10 0000 410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</si>
  <si>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</si>
  <si>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820 11406025 10 0000 430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</si>
  <si>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</si>
  <si>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820 11610031 10 0000 140</t>
  </si>
  <si>
    <t>Невыясненные поступления, зачисляемые в бюджеты сельских поселений</t>
  </si>
  <si>
    <t>820 11701050 10 0000 180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</si>
  <si>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</si>
  <si>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820 20215001 10 0000 150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</si>
  <si>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</si>
  <si>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820 20220041 10 0000 150</t>
  </si>
  <si>
    <t>Прочие субсидии бюджетам сельских поселений</t>
  </si>
  <si>
    <t>820 20229999 10 0000 150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</si>
  <si>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</si>
  <si>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</si>
  <si>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</si>
  <si>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820 20240014 10 0000 150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</si>
  <si>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</si>
  <si>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</si>
  <si>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</si>
  <si>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</si>
  <si>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</si>
  <si>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820 0102 5000013020 121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</si>
  <si>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</si>
  <si>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820 0102 5000013020 129</t>
  </si>
  <si>
    <t>820 0104 5000013040 121</t>
  </si>
  <si>
    <t>Иные выплаты персоналу государственных (муниципальных) органов, за исключением фонда оплаты труда</t>
  </si>
  <si>
    <t>820 0104 5000013040 122</t>
  </si>
  <si>
    <t>820 0104 5000013040 129</t>
  </si>
  <si>
    <t>Прочая закупка товаров, работ и услуг</t>
  </si>
  <si>
    <t>820 0104 5000013040 244</t>
  </si>
  <si>
    <t>Закупка энергетических ресурсов</t>
  </si>
  <si>
    <t>820 0104 5000013040 247</t>
  </si>
  <si>
    <t>Уплата налога на имущество организаций и земельного налога</t>
  </si>
  <si>
    <t>820 0104 5000013040 851</t>
  </si>
  <si>
    <t>Уплата прочих налогов, сборов</t>
  </si>
  <si>
    <t>820 0104 5000013040 852</t>
  </si>
  <si>
    <t>Уплата иных платежей</t>
  </si>
  <si>
    <t>820 0104 5000013040 853</t>
  </si>
  <si>
    <t>Резервные средства</t>
  </si>
  <si>
    <t>820 0111 5000013090 870</t>
  </si>
  <si>
    <t>820 0113 2310113010 244</t>
  </si>
  <si>
    <t>820 0113 3010113010 244</t>
  </si>
  <si>
    <t>820 0113 3610113100 244</t>
  </si>
  <si>
    <t>Иные межбюджетные трансферты</t>
  </si>
  <si>
    <t>820 0113 5000013050 540</t>
  </si>
  <si>
    <t>820 0113 5000013060 244</t>
  </si>
  <si>
    <t>820 0113 5000013060 247</t>
  </si>
  <si>
    <t>Исполнение судебных актов Российской Федерации и мировых соглашений по возмещению причиненного вреда</t>
  </si>
  <si>
    <t>820 0113 5000013060 831</t>
  </si>
  <si>
    <t>820 0113 5000013060 852</t>
  </si>
  <si>
    <t>820 0113 5000013060 853</t>
  </si>
  <si>
    <t>820 0203 5000051180 121</t>
  </si>
  <si>
    <t>820 0203 5000051180 129</t>
  </si>
  <si>
    <t>820 0203 5000051180 244</t>
  </si>
  <si>
    <t>820 0309 0810113180 244</t>
  </si>
  <si>
    <t>820 0309 0810213190 244</t>
  </si>
  <si>
    <t>820 0309 0810313200 244</t>
  </si>
  <si>
    <t>820 0309 1010113070 244</t>
  </si>
  <si>
    <t>820 0310 4010113010 244</t>
  </si>
  <si>
    <t>820 0409 2410110220 244</t>
  </si>
  <si>
    <t>820 0409 2410112440 244</t>
  </si>
  <si>
    <t>820 0409 2410113010 244</t>
  </si>
  <si>
    <t>820 0409 2410117350 244</t>
  </si>
  <si>
    <t>820 0409 2410172440 244</t>
  </si>
  <si>
    <t>820 0409 2410177350 244</t>
  </si>
  <si>
    <t>820 0412 2520113880 540</t>
  </si>
  <si>
    <t>820 0412 2520172880 540</t>
  </si>
  <si>
    <t>820 0501 1410113010 244</t>
  </si>
  <si>
    <t>820 0502 1410210020 244</t>
  </si>
  <si>
    <t>Бюджетные инвестиции в объекты капитального строительства государственной (муниципальной) собственности</t>
  </si>
  <si>
    <t>820 0502 1410210020 414</t>
  </si>
  <si>
    <t>820 0503 1410313010 244</t>
  </si>
  <si>
    <t>820 0503 1410313010 247</t>
  </si>
  <si>
    <t>820 0503 1410413030 244</t>
  </si>
  <si>
    <t>820 0503 1410413080 244</t>
  </si>
  <si>
    <t>820 0503 1410413120 244</t>
  </si>
  <si>
    <t>820 0503 2510170410 244</t>
  </si>
  <si>
    <t>820 0707 1310113010 244</t>
  </si>
  <si>
    <t>820 0801 1310113010 244</t>
  </si>
  <si>
    <t>820 0801 1310113010 540</t>
  </si>
  <si>
    <t>Иные пенсии, социальные доплаты к пенсиям</t>
  </si>
  <si>
    <t>820 1001 5000013160 312</t>
  </si>
  <si>
    <t>Пособия, компенсации, меры социальной поддержки по публичным нормативным обязательствам</t>
  </si>
  <si>
    <t>820 1003 5000013170 313</t>
  </si>
  <si>
    <t>820 1102 1310113010 244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</si>
  <si>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</si>
  <si>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</si>
  <si>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</si>
  <si>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</si>
  <si>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</si>
  <si>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</si>
  <si>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</si>
  <si>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</si>
  <si>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</si>
  <si>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</si>
  <si>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</si>
  <si>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</si>
  <si>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</si>
  <si>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</si>
  <si>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</si>
  <si>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</si>
  <si>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820 01050201 10 0000 510</t>
  </si>
  <si>
    <t xml:space="preserve">     уменьшение остатков средств</t>
  </si>
  <si>
    <t>720</t>
  </si>
  <si>
    <t>820 01050201 10 0000 610</t>
  </si>
  <si>
    <t>Прудова Л. А.</t>
  </si>
  <si>
    <t>(подпись)</t>
  </si>
  <si>
    <t>(расшифровка подписи)</t>
  </si>
  <si>
    <t>Смирнова Т. А.</t>
  </si>
  <si>
    <t>Исполнитель:</t>
  </si>
  <si>
    <t>(должность)</t>
  </si>
  <si>
    <t xml:space="preserve">   10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</si>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</sst>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45017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34206720.23</f>
        <v>34206720.23</v>
      </c>
      <c r="Q12" s="21"/>
      <c r="R12" s="21"/>
      <c r="S12" s="21">
        <f>4719994.34</f>
        <v>4719994.34</v>
      </c>
      <c r="T12" s="21"/>
      <c r="U12" s="21"/>
      <c r="V12" s="21"/>
      <c r="W12" s="22">
        <f>29486725.89</f>
        <v>29486725.89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0</f>
        <v>0</v>
      </c>
      <c r="Q13" s="25"/>
      <c r="R13" s="25"/>
      <c r="S13" s="26" t="s">
        <v>39</v>
      </c>
      <c r="T13" s="26"/>
      <c r="U13" s="26"/>
      <c r="V13" s="26"/>
      <c r="W13" s="27" t="s">
        <v>39</v>
      </c>
      <c r="X13" s="27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0</f>
        <v>0</v>
      </c>
      <c r="Q14" s="25"/>
      <c r="R14" s="25"/>
      <c r="S14" s="26" t="s">
        <v>39</v>
      </c>
      <c r="T14" s="26"/>
      <c r="U14" s="26"/>
      <c r="V14" s="26"/>
      <c r="W14" s="27" t="s">
        <v>39</v>
      </c>
      <c r="X14" s="27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0</f>
        <v>0</v>
      </c>
      <c r="Q15" s="25"/>
      <c r="R15" s="25"/>
      <c r="S15" s="26" t="s">
        <v>39</v>
      </c>
      <c r="T15" s="26"/>
      <c r="U15" s="26"/>
      <c r="V15" s="26"/>
      <c r="W15" s="27" t="s">
        <v>39</v>
      </c>
      <c r="X15" s="27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5">
        <f>0</f>
        <v>0</v>
      </c>
      <c r="Q16" s="25"/>
      <c r="R16" s="25"/>
      <c r="S16" s="26" t="s">
        <v>39</v>
      </c>
      <c r="T16" s="26"/>
      <c r="U16" s="26"/>
      <c r="V16" s="26"/>
      <c r="W16" s="27" t="s">
        <v>39</v>
      </c>
      <c r="X16" s="27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152000</f>
        <v>152000</v>
      </c>
      <c r="Q17" s="25"/>
      <c r="R17" s="25"/>
      <c r="S17" s="25">
        <f>16675.65</f>
        <v>16675.65</v>
      </c>
      <c r="T17" s="25"/>
      <c r="U17" s="25"/>
      <c r="V17" s="25"/>
      <c r="W17" s="28">
        <f>135324.35</f>
        <v>135324.35</v>
      </c>
      <c r="X17" s="28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6" t="s">
        <v>39</v>
      </c>
      <c r="Q18" s="26"/>
      <c r="R18" s="26"/>
      <c r="S18" s="25">
        <f>-163.19</f>
        <v>-163.19</v>
      </c>
      <c r="T18" s="25"/>
      <c r="U18" s="25"/>
      <c r="V18" s="25"/>
      <c r="W18" s="27" t="s">
        <v>39</v>
      </c>
      <c r="X18" s="27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6" t="s">
        <v>39</v>
      </c>
      <c r="Q19" s="26"/>
      <c r="R19" s="26"/>
      <c r="S19" s="25">
        <f>593.89</f>
        <v>593.89</v>
      </c>
      <c r="T19" s="25"/>
      <c r="U19" s="25"/>
      <c r="V19" s="25"/>
      <c r="W19" s="27" t="s">
        <v>39</v>
      </c>
      <c r="X19" s="27"/>
    </row>
    <row r="20" spans="1:24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52</v>
      </c>
      <c r="O20" s="24"/>
      <c r="P20" s="25">
        <f>1875000</f>
        <v>1875000</v>
      </c>
      <c r="Q20" s="25"/>
      <c r="R20" s="25"/>
      <c r="S20" s="25">
        <f>549440.96</f>
        <v>549440.96</v>
      </c>
      <c r="T20" s="25"/>
      <c r="U20" s="25"/>
      <c r="V20" s="25"/>
      <c r="W20" s="28">
        <f>1325559.04</f>
        <v>1325559.04</v>
      </c>
      <c r="X20" s="28"/>
    </row>
    <row r="21" spans="1:24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53</v>
      </c>
      <c r="O21" s="24"/>
      <c r="P21" s="25">
        <f>10000</f>
        <v>10000</v>
      </c>
      <c r="Q21" s="25"/>
      <c r="R21" s="25"/>
      <c r="S21" s="25">
        <f>2254.97</f>
        <v>2254.97</v>
      </c>
      <c r="T21" s="25"/>
      <c r="U21" s="25"/>
      <c r="V21" s="25"/>
      <c r="W21" s="28">
        <f>7745.03</f>
        <v>7745.03</v>
      </c>
      <c r="X21" s="28"/>
    </row>
    <row r="22" spans="1:24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54</v>
      </c>
      <c r="O22" s="24"/>
      <c r="P22" s="25">
        <f>2290000</f>
        <v>2290000</v>
      </c>
      <c r="Q22" s="25"/>
      <c r="R22" s="25"/>
      <c r="S22" s="25">
        <f>587497.64</f>
        <v>587497.64</v>
      </c>
      <c r="T22" s="25"/>
      <c r="U22" s="25"/>
      <c r="V22" s="25"/>
      <c r="W22" s="28">
        <f>1702502.36</f>
        <v>1702502.36</v>
      </c>
      <c r="X22" s="28"/>
    </row>
    <row r="23" spans="1:24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55</v>
      </c>
      <c r="O23" s="24"/>
      <c r="P23" s="25">
        <f>-200000</f>
        <v>-200000</v>
      </c>
      <c r="Q23" s="25"/>
      <c r="R23" s="25"/>
      <c r="S23" s="25">
        <f>-70408.01</f>
        <v>-70408.01</v>
      </c>
      <c r="T23" s="25"/>
      <c r="U23" s="25"/>
      <c r="V23" s="25"/>
      <c r="W23" s="28">
        <f>-129591.99</f>
        <v>-129591.99</v>
      </c>
      <c r="X23" s="28"/>
    </row>
    <row r="24" spans="1:24" s="1" customFormat="1" ht="13.5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57</v>
      </c>
      <c r="O24" s="24"/>
      <c r="P24" s="25">
        <f>10000</f>
        <v>10000</v>
      </c>
      <c r="Q24" s="25"/>
      <c r="R24" s="25"/>
      <c r="S24" s="25">
        <f>20105.4</f>
        <v>20105.4</v>
      </c>
      <c r="T24" s="25"/>
      <c r="U24" s="25"/>
      <c r="V24" s="25"/>
      <c r="W24" s="27" t="s">
        <v>39</v>
      </c>
      <c r="X24" s="27"/>
    </row>
    <row r="25" spans="1:24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59</v>
      </c>
      <c r="O25" s="24"/>
      <c r="P25" s="25">
        <f>229000</f>
        <v>229000</v>
      </c>
      <c r="Q25" s="25"/>
      <c r="R25" s="25"/>
      <c r="S25" s="25">
        <f>17208.68</f>
        <v>17208.68</v>
      </c>
      <c r="T25" s="25"/>
      <c r="U25" s="25"/>
      <c r="V25" s="25"/>
      <c r="W25" s="28">
        <f>211791.32</f>
        <v>211791.32</v>
      </c>
      <c r="X25" s="28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61</v>
      </c>
      <c r="O26" s="24"/>
      <c r="P26" s="25">
        <f>2200000</f>
        <v>2200000</v>
      </c>
      <c r="Q26" s="25"/>
      <c r="R26" s="25"/>
      <c r="S26" s="25">
        <f>312293.44</f>
        <v>312293.44</v>
      </c>
      <c r="T26" s="25"/>
      <c r="U26" s="25"/>
      <c r="V26" s="25"/>
      <c r="W26" s="28">
        <f>1887706.56</f>
        <v>1887706.56</v>
      </c>
      <c r="X26" s="28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63</v>
      </c>
      <c r="O27" s="24"/>
      <c r="P27" s="25">
        <f>2020000</f>
        <v>2020000</v>
      </c>
      <c r="Q27" s="25"/>
      <c r="R27" s="25"/>
      <c r="S27" s="25">
        <f>87600.07</f>
        <v>87600.07</v>
      </c>
      <c r="T27" s="25"/>
      <c r="U27" s="25"/>
      <c r="V27" s="25"/>
      <c r="W27" s="28">
        <f>1932399.93</f>
        <v>1932399.93</v>
      </c>
      <c r="X27" s="28"/>
    </row>
    <row r="28" spans="1:24" s="1" customFormat="1" ht="4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65</v>
      </c>
      <c r="O28" s="24"/>
      <c r="P28" s="25">
        <f>0</f>
        <v>0</v>
      </c>
      <c r="Q28" s="25"/>
      <c r="R28" s="25"/>
      <c r="S28" s="26" t="s">
        <v>39</v>
      </c>
      <c r="T28" s="26"/>
      <c r="U28" s="26"/>
      <c r="V28" s="26"/>
      <c r="W28" s="27" t="s">
        <v>39</v>
      </c>
      <c r="X28" s="27"/>
    </row>
    <row r="29" spans="1:24" s="1" customFormat="1" ht="54.7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67</v>
      </c>
      <c r="O29" s="24"/>
      <c r="P29" s="26" t="s">
        <v>39</v>
      </c>
      <c r="Q29" s="26"/>
      <c r="R29" s="26"/>
      <c r="S29" s="25">
        <f>0</f>
        <v>0</v>
      </c>
      <c r="T29" s="25"/>
      <c r="U29" s="25"/>
      <c r="V29" s="25"/>
      <c r="W29" s="27" t="s">
        <v>39</v>
      </c>
      <c r="X29" s="27"/>
    </row>
    <row r="30" spans="1:24" s="1" customFormat="1" ht="45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68</v>
      </c>
      <c r="O30" s="24"/>
      <c r="P30" s="25">
        <f>5000</f>
        <v>5000</v>
      </c>
      <c r="Q30" s="25"/>
      <c r="R30" s="25"/>
      <c r="S30" s="25">
        <f>1200</f>
        <v>1200</v>
      </c>
      <c r="T30" s="25"/>
      <c r="U30" s="25"/>
      <c r="V30" s="25"/>
      <c r="W30" s="28">
        <f>3800</f>
        <v>3800</v>
      </c>
      <c r="X30" s="28"/>
    </row>
    <row r="31" spans="1:24" s="1" customFormat="1" ht="45" customHeight="1">
      <c r="A31" s="23" t="s">
        <v>69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70</v>
      </c>
      <c r="O31" s="24"/>
      <c r="P31" s="25">
        <f>50000</f>
        <v>50000</v>
      </c>
      <c r="Q31" s="25"/>
      <c r="R31" s="25"/>
      <c r="S31" s="26" t="s">
        <v>39</v>
      </c>
      <c r="T31" s="26"/>
      <c r="U31" s="26"/>
      <c r="V31" s="26"/>
      <c r="W31" s="28">
        <f>50000</f>
        <v>50000</v>
      </c>
      <c r="X31" s="28"/>
    </row>
    <row r="32" spans="1:24" s="1" customFormat="1" ht="45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72</v>
      </c>
      <c r="O32" s="24"/>
      <c r="P32" s="25">
        <f>15000</f>
        <v>15000</v>
      </c>
      <c r="Q32" s="25"/>
      <c r="R32" s="25"/>
      <c r="S32" s="25">
        <f>13192.65</f>
        <v>13192.65</v>
      </c>
      <c r="T32" s="25"/>
      <c r="U32" s="25"/>
      <c r="V32" s="25"/>
      <c r="W32" s="28">
        <f>1807.35</f>
        <v>1807.35</v>
      </c>
      <c r="X32" s="28"/>
    </row>
    <row r="33" spans="1:24" s="1" customFormat="1" ht="13.5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74</v>
      </c>
      <c r="O33" s="24"/>
      <c r="P33" s="25">
        <f>50000</f>
        <v>50000</v>
      </c>
      <c r="Q33" s="25"/>
      <c r="R33" s="25"/>
      <c r="S33" s="25">
        <f>41646</f>
        <v>41646</v>
      </c>
      <c r="T33" s="25"/>
      <c r="U33" s="25"/>
      <c r="V33" s="25"/>
      <c r="W33" s="28">
        <f>8354</f>
        <v>8354</v>
      </c>
      <c r="X33" s="28"/>
    </row>
    <row r="34" spans="1:24" s="1" customFormat="1" ht="54.75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76</v>
      </c>
      <c r="O34" s="24"/>
      <c r="P34" s="25">
        <f>597200</f>
        <v>597200</v>
      </c>
      <c r="Q34" s="25"/>
      <c r="R34" s="25"/>
      <c r="S34" s="25">
        <f>132200</f>
        <v>132200</v>
      </c>
      <c r="T34" s="25"/>
      <c r="U34" s="25"/>
      <c r="V34" s="25"/>
      <c r="W34" s="28">
        <f>465000</f>
        <v>465000</v>
      </c>
      <c r="X34" s="28"/>
    </row>
    <row r="35" spans="1:24" s="1" customFormat="1" ht="33.75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78</v>
      </c>
      <c r="O35" s="24"/>
      <c r="P35" s="25">
        <f>100000</f>
        <v>100000</v>
      </c>
      <c r="Q35" s="25"/>
      <c r="R35" s="25"/>
      <c r="S35" s="26" t="s">
        <v>39</v>
      </c>
      <c r="T35" s="26"/>
      <c r="U35" s="26"/>
      <c r="V35" s="26"/>
      <c r="W35" s="28">
        <f>100000</f>
        <v>100000</v>
      </c>
      <c r="X35" s="28"/>
    </row>
    <row r="36" spans="1:24" s="1" customFormat="1" ht="33.75" customHeight="1">
      <c r="A36" s="23" t="s">
        <v>79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35</v>
      </c>
      <c r="M36" s="24"/>
      <c r="N36" s="24" t="s">
        <v>80</v>
      </c>
      <c r="O36" s="24"/>
      <c r="P36" s="26" t="s">
        <v>39</v>
      </c>
      <c r="Q36" s="26"/>
      <c r="R36" s="26"/>
      <c r="S36" s="25">
        <f>18600</f>
        <v>18600</v>
      </c>
      <c r="T36" s="25"/>
      <c r="U36" s="25"/>
      <c r="V36" s="25"/>
      <c r="W36" s="27" t="s">
        <v>39</v>
      </c>
      <c r="X36" s="27"/>
    </row>
    <row r="37" spans="1:24" s="1" customFormat="1" ht="13.5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35</v>
      </c>
      <c r="M37" s="24"/>
      <c r="N37" s="24" t="s">
        <v>82</v>
      </c>
      <c r="O37" s="24"/>
      <c r="P37" s="26" t="s">
        <v>39</v>
      </c>
      <c r="Q37" s="26"/>
      <c r="R37" s="26"/>
      <c r="S37" s="25">
        <f>0</f>
        <v>0</v>
      </c>
      <c r="T37" s="25"/>
      <c r="U37" s="25"/>
      <c r="V37" s="25"/>
      <c r="W37" s="27" t="s">
        <v>39</v>
      </c>
      <c r="X37" s="27"/>
    </row>
    <row r="38" spans="1:24" s="1" customFormat="1" ht="24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35</v>
      </c>
      <c r="M38" s="24"/>
      <c r="N38" s="24" t="s">
        <v>84</v>
      </c>
      <c r="O38" s="24"/>
      <c r="P38" s="25">
        <f>7671500</f>
        <v>7671500</v>
      </c>
      <c r="Q38" s="25"/>
      <c r="R38" s="25"/>
      <c r="S38" s="25">
        <f>1917375</f>
        <v>1917375</v>
      </c>
      <c r="T38" s="25"/>
      <c r="U38" s="25"/>
      <c r="V38" s="25"/>
      <c r="W38" s="28">
        <f>5754125</f>
        <v>5754125</v>
      </c>
      <c r="X38" s="28"/>
    </row>
    <row r="39" spans="1:24" s="1" customFormat="1" ht="45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35</v>
      </c>
      <c r="M39" s="24"/>
      <c r="N39" s="24" t="s">
        <v>86</v>
      </c>
      <c r="O39" s="24"/>
      <c r="P39" s="25">
        <f>5356216</f>
        <v>5356216</v>
      </c>
      <c r="Q39" s="25"/>
      <c r="R39" s="25"/>
      <c r="S39" s="26" t="s">
        <v>39</v>
      </c>
      <c r="T39" s="26"/>
      <c r="U39" s="26"/>
      <c r="V39" s="26"/>
      <c r="W39" s="28">
        <f>5356216</f>
        <v>5356216</v>
      </c>
      <c r="X39" s="28"/>
    </row>
    <row r="40" spans="1:24" s="1" customFormat="1" ht="13.5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35</v>
      </c>
      <c r="M40" s="24"/>
      <c r="N40" s="24" t="s">
        <v>88</v>
      </c>
      <c r="O40" s="24"/>
      <c r="P40" s="25">
        <f>61301</f>
        <v>61301</v>
      </c>
      <c r="Q40" s="25"/>
      <c r="R40" s="25"/>
      <c r="S40" s="26" t="s">
        <v>39</v>
      </c>
      <c r="T40" s="26"/>
      <c r="U40" s="26"/>
      <c r="V40" s="26"/>
      <c r="W40" s="28">
        <f>61301</f>
        <v>61301</v>
      </c>
      <c r="X40" s="28"/>
    </row>
    <row r="41" spans="1:24" s="1" customFormat="1" ht="33.75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35</v>
      </c>
      <c r="M41" s="24"/>
      <c r="N41" s="24" t="s">
        <v>90</v>
      </c>
      <c r="O41" s="24"/>
      <c r="P41" s="25">
        <f>293942</f>
        <v>293942</v>
      </c>
      <c r="Q41" s="25"/>
      <c r="R41" s="25"/>
      <c r="S41" s="25">
        <f>36306.27</f>
        <v>36306.27</v>
      </c>
      <c r="T41" s="25"/>
      <c r="U41" s="25"/>
      <c r="V41" s="25"/>
      <c r="W41" s="28">
        <f>257635.73</f>
        <v>257635.73</v>
      </c>
      <c r="X41" s="28"/>
    </row>
    <row r="42" spans="1:24" s="1" customFormat="1" ht="45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35</v>
      </c>
      <c r="M42" s="24"/>
      <c r="N42" s="24" t="s">
        <v>92</v>
      </c>
      <c r="O42" s="24"/>
      <c r="P42" s="25">
        <f>11420561.23</f>
        <v>11420561.23</v>
      </c>
      <c r="Q42" s="25"/>
      <c r="R42" s="25"/>
      <c r="S42" s="25">
        <f>1036374.92</f>
        <v>1036374.92</v>
      </c>
      <c r="T42" s="25"/>
      <c r="U42" s="25"/>
      <c r="V42" s="25"/>
      <c r="W42" s="28">
        <f>10384186.31</f>
        <v>10384186.31</v>
      </c>
      <c r="X42" s="28"/>
    </row>
    <row r="43" spans="1:24" s="1" customFormat="1" ht="13.5" customHeight="1">
      <c r="A43" s="29" t="s">
        <v>10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1" customFormat="1" ht="13.5" customHeight="1">
      <c r="A44" s="12" t="s">
        <v>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" customFormat="1" ht="34.5" customHeight="1">
      <c r="A45" s="13" t="s">
        <v>22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 t="s">
        <v>23</v>
      </c>
      <c r="M45" s="13"/>
      <c r="N45" s="13" t="s">
        <v>94</v>
      </c>
      <c r="O45" s="13"/>
      <c r="P45" s="14" t="s">
        <v>25</v>
      </c>
      <c r="Q45" s="14"/>
      <c r="R45" s="14"/>
      <c r="S45" s="14" t="s">
        <v>26</v>
      </c>
      <c r="T45" s="14"/>
      <c r="U45" s="14"/>
      <c r="V45" s="14"/>
      <c r="W45" s="15" t="s">
        <v>27</v>
      </c>
      <c r="X45" s="15"/>
    </row>
    <row r="46" spans="1:24" s="1" customFormat="1" ht="13.5" customHeight="1">
      <c r="A46" s="16" t="s">
        <v>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 t="s">
        <v>29</v>
      </c>
      <c r="M46" s="16"/>
      <c r="N46" s="16" t="s">
        <v>30</v>
      </c>
      <c r="O46" s="16"/>
      <c r="P46" s="17" t="s">
        <v>31</v>
      </c>
      <c r="Q46" s="17"/>
      <c r="R46" s="17"/>
      <c r="S46" s="17" t="s">
        <v>32</v>
      </c>
      <c r="T46" s="17"/>
      <c r="U46" s="17"/>
      <c r="V46" s="17"/>
      <c r="W46" s="18" t="s">
        <v>33</v>
      </c>
      <c r="X46" s="18"/>
    </row>
    <row r="47" spans="1:24" s="1" customFormat="1" ht="13.5" customHeight="1">
      <c r="A47" s="19" t="s">
        <v>95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 t="s">
        <v>96</v>
      </c>
      <c r="M47" s="20"/>
      <c r="N47" s="20" t="s">
        <v>36</v>
      </c>
      <c r="O47" s="20"/>
      <c r="P47" s="21">
        <f>36462306.02</f>
        <v>36462306.02</v>
      </c>
      <c r="Q47" s="21"/>
      <c r="R47" s="21"/>
      <c r="S47" s="21">
        <f>4870364.8</f>
        <v>4870364.8</v>
      </c>
      <c r="T47" s="21"/>
      <c r="U47" s="21"/>
      <c r="V47" s="21"/>
      <c r="W47" s="22">
        <f>31591941.22</f>
        <v>31591941.22</v>
      </c>
      <c r="X47" s="22"/>
    </row>
    <row r="48" spans="1:24" s="1" customFormat="1" ht="13.5" customHeight="1">
      <c r="A48" s="30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96</v>
      </c>
      <c r="M48" s="31"/>
      <c r="N48" s="31" t="s">
        <v>98</v>
      </c>
      <c r="O48" s="31"/>
      <c r="P48" s="32">
        <f>704000</f>
        <v>704000</v>
      </c>
      <c r="Q48" s="32"/>
      <c r="R48" s="32"/>
      <c r="S48" s="32">
        <f>102212.21</f>
        <v>102212.21</v>
      </c>
      <c r="T48" s="32"/>
      <c r="U48" s="32"/>
      <c r="V48" s="32"/>
      <c r="W48" s="33">
        <f>601787.79</f>
        <v>601787.79</v>
      </c>
      <c r="X48" s="33"/>
    </row>
    <row r="49" spans="1:24" s="1" customFormat="1" ht="33.75" customHeight="1">
      <c r="A49" s="30" t="s">
        <v>99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96</v>
      </c>
      <c r="M49" s="31"/>
      <c r="N49" s="31" t="s">
        <v>100</v>
      </c>
      <c r="O49" s="31"/>
      <c r="P49" s="32">
        <f>196300</f>
        <v>196300</v>
      </c>
      <c r="Q49" s="32"/>
      <c r="R49" s="32"/>
      <c r="S49" s="32">
        <f>23350.07</f>
        <v>23350.07</v>
      </c>
      <c r="T49" s="32"/>
      <c r="U49" s="32"/>
      <c r="V49" s="32"/>
      <c r="W49" s="33">
        <f>172949.93</f>
        <v>172949.93</v>
      </c>
      <c r="X49" s="33"/>
    </row>
    <row r="50" spans="1:24" s="1" customFormat="1" ht="13.5" customHeight="1">
      <c r="A50" s="30" t="s">
        <v>97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96</v>
      </c>
      <c r="M50" s="31"/>
      <c r="N50" s="31" t="s">
        <v>101</v>
      </c>
      <c r="O50" s="31"/>
      <c r="P50" s="32">
        <f>3548000</f>
        <v>3548000</v>
      </c>
      <c r="Q50" s="32"/>
      <c r="R50" s="32"/>
      <c r="S50" s="32">
        <f>658876.4</f>
        <v>658876.4</v>
      </c>
      <c r="T50" s="32"/>
      <c r="U50" s="32"/>
      <c r="V50" s="32"/>
      <c r="W50" s="33">
        <f>2889123.6</f>
        <v>2889123.6</v>
      </c>
      <c r="X50" s="33"/>
    </row>
    <row r="51" spans="1:24" s="1" customFormat="1" ht="24" customHeight="1">
      <c r="A51" s="30" t="s">
        <v>102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96</v>
      </c>
      <c r="M51" s="31"/>
      <c r="N51" s="31" t="s">
        <v>103</v>
      </c>
      <c r="O51" s="31"/>
      <c r="P51" s="32">
        <f>1000</f>
        <v>1000</v>
      </c>
      <c r="Q51" s="32"/>
      <c r="R51" s="32"/>
      <c r="S51" s="34" t="s">
        <v>39</v>
      </c>
      <c r="T51" s="34"/>
      <c r="U51" s="34"/>
      <c r="V51" s="34"/>
      <c r="W51" s="33">
        <f>1000</f>
        <v>1000</v>
      </c>
      <c r="X51" s="33"/>
    </row>
    <row r="52" spans="1:24" s="1" customFormat="1" ht="33.75" customHeight="1">
      <c r="A52" s="30" t="s">
        <v>99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96</v>
      </c>
      <c r="M52" s="31"/>
      <c r="N52" s="31" t="s">
        <v>104</v>
      </c>
      <c r="O52" s="31"/>
      <c r="P52" s="32">
        <f>1045752</f>
        <v>1045752</v>
      </c>
      <c r="Q52" s="32"/>
      <c r="R52" s="32"/>
      <c r="S52" s="32">
        <f>153349.99</f>
        <v>153349.99</v>
      </c>
      <c r="T52" s="32"/>
      <c r="U52" s="32"/>
      <c r="V52" s="32"/>
      <c r="W52" s="33">
        <f>892402.01</f>
        <v>892402.01</v>
      </c>
      <c r="X52" s="33"/>
    </row>
    <row r="53" spans="1:24" s="1" customFormat="1" ht="13.5" customHeight="1">
      <c r="A53" s="30" t="s">
        <v>105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96</v>
      </c>
      <c r="M53" s="31"/>
      <c r="N53" s="31" t="s">
        <v>106</v>
      </c>
      <c r="O53" s="31"/>
      <c r="P53" s="32">
        <f>352500</f>
        <v>352500</v>
      </c>
      <c r="Q53" s="32"/>
      <c r="R53" s="32"/>
      <c r="S53" s="32">
        <f>122174.98</f>
        <v>122174.98</v>
      </c>
      <c r="T53" s="32"/>
      <c r="U53" s="32"/>
      <c r="V53" s="32"/>
      <c r="W53" s="33">
        <f>230325.02</f>
        <v>230325.02</v>
      </c>
      <c r="X53" s="33"/>
    </row>
    <row r="54" spans="1:24" s="1" customFormat="1" ht="13.5" customHeight="1">
      <c r="A54" s="30" t="s">
        <v>107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96</v>
      </c>
      <c r="M54" s="31"/>
      <c r="N54" s="31" t="s">
        <v>108</v>
      </c>
      <c r="O54" s="31"/>
      <c r="P54" s="32">
        <f>180000</f>
        <v>180000</v>
      </c>
      <c r="Q54" s="32"/>
      <c r="R54" s="32"/>
      <c r="S54" s="32">
        <f>64877.05</f>
        <v>64877.05</v>
      </c>
      <c r="T54" s="32"/>
      <c r="U54" s="32"/>
      <c r="V54" s="32"/>
      <c r="W54" s="33">
        <f>115122.95</f>
        <v>115122.95</v>
      </c>
      <c r="X54" s="33"/>
    </row>
    <row r="55" spans="1:24" s="1" customFormat="1" ht="13.5" customHeight="1">
      <c r="A55" s="30" t="s">
        <v>109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96</v>
      </c>
      <c r="M55" s="31"/>
      <c r="N55" s="31" t="s">
        <v>110</v>
      </c>
      <c r="O55" s="31"/>
      <c r="P55" s="32">
        <f>6000</f>
        <v>6000</v>
      </c>
      <c r="Q55" s="32"/>
      <c r="R55" s="32"/>
      <c r="S55" s="32">
        <f>994</f>
        <v>994</v>
      </c>
      <c r="T55" s="32"/>
      <c r="U55" s="32"/>
      <c r="V55" s="32"/>
      <c r="W55" s="33">
        <f>5006</f>
        <v>5006</v>
      </c>
      <c r="X55" s="33"/>
    </row>
    <row r="56" spans="1:24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96</v>
      </c>
      <c r="M56" s="31"/>
      <c r="N56" s="31" t="s">
        <v>112</v>
      </c>
      <c r="O56" s="31"/>
      <c r="P56" s="32">
        <f>8000</f>
        <v>8000</v>
      </c>
      <c r="Q56" s="32"/>
      <c r="R56" s="32"/>
      <c r="S56" s="32">
        <f>1328</f>
        <v>1328</v>
      </c>
      <c r="T56" s="32"/>
      <c r="U56" s="32"/>
      <c r="V56" s="32"/>
      <c r="W56" s="33">
        <f>6672</f>
        <v>6672</v>
      </c>
      <c r="X56" s="33"/>
    </row>
    <row r="57" spans="1:24" s="1" customFormat="1" ht="13.5" customHeight="1">
      <c r="A57" s="30" t="s">
        <v>113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96</v>
      </c>
      <c r="M57" s="31"/>
      <c r="N57" s="31" t="s">
        <v>114</v>
      </c>
      <c r="O57" s="31"/>
      <c r="P57" s="32">
        <f>1000</f>
        <v>1000</v>
      </c>
      <c r="Q57" s="32"/>
      <c r="R57" s="32"/>
      <c r="S57" s="32">
        <f>395.07</f>
        <v>395.07</v>
      </c>
      <c r="T57" s="32"/>
      <c r="U57" s="32"/>
      <c r="V57" s="32"/>
      <c r="W57" s="33">
        <f>604.93</f>
        <v>604.93</v>
      </c>
      <c r="X57" s="33"/>
    </row>
    <row r="58" spans="1:24" s="1" customFormat="1" ht="13.5" customHeight="1">
      <c r="A58" s="30" t="s">
        <v>115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96</v>
      </c>
      <c r="M58" s="31"/>
      <c r="N58" s="31" t="s">
        <v>116</v>
      </c>
      <c r="O58" s="31"/>
      <c r="P58" s="32">
        <f>50000</f>
        <v>50000</v>
      </c>
      <c r="Q58" s="32"/>
      <c r="R58" s="32"/>
      <c r="S58" s="34" t="s">
        <v>39</v>
      </c>
      <c r="T58" s="34"/>
      <c r="U58" s="34"/>
      <c r="V58" s="34"/>
      <c r="W58" s="33">
        <f>50000</f>
        <v>50000</v>
      </c>
      <c r="X58" s="33"/>
    </row>
    <row r="59" spans="1:24" s="1" customFormat="1" ht="13.5" customHeight="1">
      <c r="A59" s="30" t="s">
        <v>105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96</v>
      </c>
      <c r="M59" s="31"/>
      <c r="N59" s="31" t="s">
        <v>117</v>
      </c>
      <c r="O59" s="31"/>
      <c r="P59" s="32">
        <f>400000</f>
        <v>400000</v>
      </c>
      <c r="Q59" s="32"/>
      <c r="R59" s="32"/>
      <c r="S59" s="32">
        <f>50150.42</f>
        <v>50150.42</v>
      </c>
      <c r="T59" s="32"/>
      <c r="U59" s="32"/>
      <c r="V59" s="32"/>
      <c r="W59" s="33">
        <f>349849.58</f>
        <v>349849.58</v>
      </c>
      <c r="X59" s="33"/>
    </row>
    <row r="60" spans="1:24" s="1" customFormat="1" ht="13.5" customHeight="1">
      <c r="A60" s="30" t="s">
        <v>105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96</v>
      </c>
      <c r="M60" s="31"/>
      <c r="N60" s="31" t="s">
        <v>118</v>
      </c>
      <c r="O60" s="31"/>
      <c r="P60" s="32">
        <f>277500</f>
        <v>277500</v>
      </c>
      <c r="Q60" s="32"/>
      <c r="R60" s="32"/>
      <c r="S60" s="32">
        <f>4000</f>
        <v>4000</v>
      </c>
      <c r="T60" s="32"/>
      <c r="U60" s="32"/>
      <c r="V60" s="32"/>
      <c r="W60" s="33">
        <f>273500</f>
        <v>273500</v>
      </c>
      <c r="X60" s="33"/>
    </row>
    <row r="61" spans="1:24" s="1" customFormat="1" ht="13.5" customHeight="1">
      <c r="A61" s="30" t="s">
        <v>105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96</v>
      </c>
      <c r="M61" s="31"/>
      <c r="N61" s="31" t="s">
        <v>119</v>
      </c>
      <c r="O61" s="31"/>
      <c r="P61" s="32">
        <f>150000</f>
        <v>150000</v>
      </c>
      <c r="Q61" s="32"/>
      <c r="R61" s="32"/>
      <c r="S61" s="32">
        <f>17000</f>
        <v>17000</v>
      </c>
      <c r="T61" s="32"/>
      <c r="U61" s="32"/>
      <c r="V61" s="32"/>
      <c r="W61" s="33">
        <f>133000</f>
        <v>133000</v>
      </c>
      <c r="X61" s="33"/>
    </row>
    <row r="62" spans="1:24" s="1" customFormat="1" ht="13.5" customHeight="1">
      <c r="A62" s="30" t="s">
        <v>120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96</v>
      </c>
      <c r="M62" s="31"/>
      <c r="N62" s="31" t="s">
        <v>121</v>
      </c>
      <c r="O62" s="31"/>
      <c r="P62" s="32">
        <f>114502</f>
        <v>114502</v>
      </c>
      <c r="Q62" s="32"/>
      <c r="R62" s="32"/>
      <c r="S62" s="32">
        <f>28625</f>
        <v>28625</v>
      </c>
      <c r="T62" s="32"/>
      <c r="U62" s="32"/>
      <c r="V62" s="32"/>
      <c r="W62" s="33">
        <f>85877</f>
        <v>85877</v>
      </c>
      <c r="X62" s="33"/>
    </row>
    <row r="63" spans="1:24" s="1" customFormat="1" ht="13.5" customHeight="1">
      <c r="A63" s="30" t="s">
        <v>105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96</v>
      </c>
      <c r="M63" s="31"/>
      <c r="N63" s="31" t="s">
        <v>122</v>
      </c>
      <c r="O63" s="31"/>
      <c r="P63" s="32">
        <f>373280.5</f>
        <v>373280.5</v>
      </c>
      <c r="Q63" s="32"/>
      <c r="R63" s="32"/>
      <c r="S63" s="32">
        <f>64428.92</f>
        <v>64428.92</v>
      </c>
      <c r="T63" s="32"/>
      <c r="U63" s="32"/>
      <c r="V63" s="32"/>
      <c r="W63" s="33">
        <f>308851.58</f>
        <v>308851.58</v>
      </c>
      <c r="X63" s="33"/>
    </row>
    <row r="64" spans="1:24" s="1" customFormat="1" ht="13.5" customHeight="1">
      <c r="A64" s="30" t="s">
        <v>107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96</v>
      </c>
      <c r="M64" s="31"/>
      <c r="N64" s="31" t="s">
        <v>123</v>
      </c>
      <c r="O64" s="31"/>
      <c r="P64" s="32">
        <f>60000</f>
        <v>60000</v>
      </c>
      <c r="Q64" s="32"/>
      <c r="R64" s="32"/>
      <c r="S64" s="32">
        <f>7249.95</f>
        <v>7249.95</v>
      </c>
      <c r="T64" s="32"/>
      <c r="U64" s="32"/>
      <c r="V64" s="32"/>
      <c r="W64" s="33">
        <f>52750.05</f>
        <v>52750.05</v>
      </c>
      <c r="X64" s="33"/>
    </row>
    <row r="65" spans="1:24" s="1" customFormat="1" ht="24" customHeight="1">
      <c r="A65" s="30" t="s">
        <v>124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96</v>
      </c>
      <c r="M65" s="31"/>
      <c r="N65" s="31" t="s">
        <v>125</v>
      </c>
      <c r="O65" s="31"/>
      <c r="P65" s="32">
        <f>15700</f>
        <v>15700</v>
      </c>
      <c r="Q65" s="32"/>
      <c r="R65" s="32"/>
      <c r="S65" s="32">
        <f>15700</f>
        <v>15700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111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96</v>
      </c>
      <c r="M66" s="31"/>
      <c r="N66" s="31" t="s">
        <v>126</v>
      </c>
      <c r="O66" s="31"/>
      <c r="P66" s="32">
        <f>22033.33</f>
        <v>22033.33</v>
      </c>
      <c r="Q66" s="32"/>
      <c r="R66" s="32"/>
      <c r="S66" s="32">
        <f>22033.33</f>
        <v>22033.33</v>
      </c>
      <c r="T66" s="32"/>
      <c r="U66" s="32"/>
      <c r="V66" s="32"/>
      <c r="W66" s="33">
        <f>0</f>
        <v>0</v>
      </c>
      <c r="X66" s="33"/>
    </row>
    <row r="67" spans="1:24" s="1" customFormat="1" ht="13.5" customHeight="1">
      <c r="A67" s="30" t="s">
        <v>113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96</v>
      </c>
      <c r="M67" s="31"/>
      <c r="N67" s="31" t="s">
        <v>127</v>
      </c>
      <c r="O67" s="31"/>
      <c r="P67" s="32">
        <f>12266.67</f>
        <v>12266.67</v>
      </c>
      <c r="Q67" s="32"/>
      <c r="R67" s="32"/>
      <c r="S67" s="34" t="s">
        <v>39</v>
      </c>
      <c r="T67" s="34"/>
      <c r="U67" s="34"/>
      <c r="V67" s="34"/>
      <c r="W67" s="33">
        <f>12266.67</f>
        <v>12266.67</v>
      </c>
      <c r="X67" s="33"/>
    </row>
    <row r="68" spans="1:24" s="1" customFormat="1" ht="13.5" customHeight="1">
      <c r="A68" s="30" t="s">
        <v>97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96</v>
      </c>
      <c r="M68" s="31"/>
      <c r="N68" s="31" t="s">
        <v>128</v>
      </c>
      <c r="O68" s="31"/>
      <c r="P68" s="32">
        <f>225756</f>
        <v>225756</v>
      </c>
      <c r="Q68" s="32"/>
      <c r="R68" s="32"/>
      <c r="S68" s="32">
        <f>27885</f>
        <v>27885</v>
      </c>
      <c r="T68" s="32"/>
      <c r="U68" s="32"/>
      <c r="V68" s="32"/>
      <c r="W68" s="33">
        <f>197871</f>
        <v>197871</v>
      </c>
      <c r="X68" s="33"/>
    </row>
    <row r="69" spans="1:24" s="1" customFormat="1" ht="33.75" customHeight="1">
      <c r="A69" s="30" t="s">
        <v>99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96</v>
      </c>
      <c r="M69" s="31"/>
      <c r="N69" s="31" t="s">
        <v>129</v>
      </c>
      <c r="O69" s="31"/>
      <c r="P69" s="32">
        <f>68186</f>
        <v>68186</v>
      </c>
      <c r="Q69" s="32"/>
      <c r="R69" s="32"/>
      <c r="S69" s="32">
        <f>8421.27</f>
        <v>8421.27</v>
      </c>
      <c r="T69" s="32"/>
      <c r="U69" s="32"/>
      <c r="V69" s="32"/>
      <c r="W69" s="33">
        <f>59764.73</f>
        <v>59764.73</v>
      </c>
      <c r="X69" s="33"/>
    </row>
    <row r="70" spans="1:24" s="1" customFormat="1" ht="13.5" customHeight="1">
      <c r="A70" s="30" t="s">
        <v>105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96</v>
      </c>
      <c r="M70" s="31"/>
      <c r="N70" s="31" t="s">
        <v>130</v>
      </c>
      <c r="O70" s="31"/>
      <c r="P70" s="32">
        <f>0</f>
        <v>0</v>
      </c>
      <c r="Q70" s="32"/>
      <c r="R70" s="32"/>
      <c r="S70" s="34" t="s">
        <v>39</v>
      </c>
      <c r="T70" s="34"/>
      <c r="U70" s="34"/>
      <c r="V70" s="34"/>
      <c r="W70" s="35" t="s">
        <v>39</v>
      </c>
      <c r="X70" s="35"/>
    </row>
    <row r="71" spans="1:24" s="1" customFormat="1" ht="13.5" customHeight="1">
      <c r="A71" s="30" t="s">
        <v>105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96</v>
      </c>
      <c r="M71" s="31"/>
      <c r="N71" s="31" t="s">
        <v>131</v>
      </c>
      <c r="O71" s="31"/>
      <c r="P71" s="32">
        <f>7000</f>
        <v>7000</v>
      </c>
      <c r="Q71" s="32"/>
      <c r="R71" s="32"/>
      <c r="S71" s="34" t="s">
        <v>39</v>
      </c>
      <c r="T71" s="34"/>
      <c r="U71" s="34"/>
      <c r="V71" s="34"/>
      <c r="W71" s="33">
        <f>7000</f>
        <v>7000</v>
      </c>
      <c r="X71" s="33"/>
    </row>
    <row r="72" spans="1:24" s="1" customFormat="1" ht="13.5" customHeight="1">
      <c r="A72" s="30" t="s">
        <v>105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96</v>
      </c>
      <c r="M72" s="31"/>
      <c r="N72" s="31" t="s">
        <v>132</v>
      </c>
      <c r="O72" s="31"/>
      <c r="P72" s="32">
        <f>8000</f>
        <v>8000</v>
      </c>
      <c r="Q72" s="32"/>
      <c r="R72" s="32"/>
      <c r="S72" s="34" t="s">
        <v>39</v>
      </c>
      <c r="T72" s="34"/>
      <c r="U72" s="34"/>
      <c r="V72" s="34"/>
      <c r="W72" s="33">
        <f>8000</f>
        <v>8000</v>
      </c>
      <c r="X72" s="33"/>
    </row>
    <row r="73" spans="1:24" s="1" customFormat="1" ht="13.5" customHeight="1">
      <c r="A73" s="30" t="s">
        <v>105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96</v>
      </c>
      <c r="M73" s="31"/>
      <c r="N73" s="31" t="s">
        <v>133</v>
      </c>
      <c r="O73" s="31"/>
      <c r="P73" s="32">
        <f>5000</f>
        <v>5000</v>
      </c>
      <c r="Q73" s="32"/>
      <c r="R73" s="32"/>
      <c r="S73" s="34" t="s">
        <v>39</v>
      </c>
      <c r="T73" s="34"/>
      <c r="U73" s="34"/>
      <c r="V73" s="34"/>
      <c r="W73" s="33">
        <f>5000</f>
        <v>5000</v>
      </c>
      <c r="X73" s="33"/>
    </row>
    <row r="74" spans="1:24" s="1" customFormat="1" ht="13.5" customHeight="1">
      <c r="A74" s="30" t="s">
        <v>105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96</v>
      </c>
      <c r="M74" s="31"/>
      <c r="N74" s="31" t="s">
        <v>134</v>
      </c>
      <c r="O74" s="31"/>
      <c r="P74" s="32">
        <f>20000</f>
        <v>20000</v>
      </c>
      <c r="Q74" s="32"/>
      <c r="R74" s="32"/>
      <c r="S74" s="32">
        <f>2113.44</f>
        <v>2113.44</v>
      </c>
      <c r="T74" s="32"/>
      <c r="U74" s="32"/>
      <c r="V74" s="32"/>
      <c r="W74" s="33">
        <f>17886.56</f>
        <v>17886.56</v>
      </c>
      <c r="X74" s="33"/>
    </row>
    <row r="75" spans="1:24" s="1" customFormat="1" ht="13.5" customHeight="1">
      <c r="A75" s="30" t="s">
        <v>105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96</v>
      </c>
      <c r="M75" s="31"/>
      <c r="N75" s="31" t="s">
        <v>135</v>
      </c>
      <c r="O75" s="31"/>
      <c r="P75" s="32">
        <f>580000</f>
        <v>580000</v>
      </c>
      <c r="Q75" s="32"/>
      <c r="R75" s="32"/>
      <c r="S75" s="32">
        <f>519476.56</f>
        <v>519476.56</v>
      </c>
      <c r="T75" s="32"/>
      <c r="U75" s="32"/>
      <c r="V75" s="32"/>
      <c r="W75" s="33">
        <f>60523.44</f>
        <v>60523.44</v>
      </c>
      <c r="X75" s="33"/>
    </row>
    <row r="76" spans="1:24" s="1" customFormat="1" ht="13.5" customHeight="1">
      <c r="A76" s="30" t="s">
        <v>105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96</v>
      </c>
      <c r="M76" s="31"/>
      <c r="N76" s="31" t="s">
        <v>136</v>
      </c>
      <c r="O76" s="31"/>
      <c r="P76" s="32">
        <f>3524349.23</f>
        <v>3524349.23</v>
      </c>
      <c r="Q76" s="32"/>
      <c r="R76" s="32"/>
      <c r="S76" s="32">
        <f>1036374.92</f>
        <v>1036374.92</v>
      </c>
      <c r="T76" s="32"/>
      <c r="U76" s="32"/>
      <c r="V76" s="32"/>
      <c r="W76" s="33">
        <f>2487974.31</f>
        <v>2487974.31</v>
      </c>
      <c r="X76" s="33"/>
    </row>
    <row r="77" spans="1:24" s="1" customFormat="1" ht="13.5" customHeight="1">
      <c r="A77" s="30" t="s">
        <v>105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96</v>
      </c>
      <c r="M77" s="31"/>
      <c r="N77" s="31" t="s">
        <v>137</v>
      </c>
      <c r="O77" s="31"/>
      <c r="P77" s="32">
        <f>5363661.2</f>
        <v>5363661.2</v>
      </c>
      <c r="Q77" s="32"/>
      <c r="R77" s="32"/>
      <c r="S77" s="34" t="s">
        <v>39</v>
      </c>
      <c r="T77" s="34"/>
      <c r="U77" s="34"/>
      <c r="V77" s="34"/>
      <c r="W77" s="33">
        <f>5363661.2</f>
        <v>5363661.2</v>
      </c>
      <c r="X77" s="33"/>
    </row>
    <row r="78" spans="1:24" s="1" customFormat="1" ht="13.5" customHeight="1">
      <c r="A78" s="30" t="s">
        <v>105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96</v>
      </c>
      <c r="M78" s="31"/>
      <c r="N78" s="31" t="s">
        <v>138</v>
      </c>
      <c r="O78" s="31"/>
      <c r="P78" s="32">
        <f>2525858.17</f>
        <v>2525858.17</v>
      </c>
      <c r="Q78" s="32"/>
      <c r="R78" s="32"/>
      <c r="S78" s="32">
        <f>898540.3</f>
        <v>898540.3</v>
      </c>
      <c r="T78" s="32"/>
      <c r="U78" s="32"/>
      <c r="V78" s="32"/>
      <c r="W78" s="33">
        <f>1627317.87</f>
        <v>1627317.87</v>
      </c>
      <c r="X78" s="33"/>
    </row>
    <row r="79" spans="1:24" s="1" customFormat="1" ht="13.5" customHeight="1">
      <c r="A79" s="30" t="s">
        <v>105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96</v>
      </c>
      <c r="M79" s="31"/>
      <c r="N79" s="31" t="s">
        <v>139</v>
      </c>
      <c r="O79" s="31"/>
      <c r="P79" s="32">
        <f>86417.42</f>
        <v>86417.42</v>
      </c>
      <c r="Q79" s="32"/>
      <c r="R79" s="32"/>
      <c r="S79" s="34" t="s">
        <v>39</v>
      </c>
      <c r="T79" s="34"/>
      <c r="U79" s="34"/>
      <c r="V79" s="34"/>
      <c r="W79" s="33">
        <f>86417.42</f>
        <v>86417.42</v>
      </c>
      <c r="X79" s="33"/>
    </row>
    <row r="80" spans="1:24" s="1" customFormat="1" ht="13.5" customHeight="1">
      <c r="A80" s="30" t="s">
        <v>105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96</v>
      </c>
      <c r="M80" s="31"/>
      <c r="N80" s="31" t="s">
        <v>140</v>
      </c>
      <c r="O80" s="31"/>
      <c r="P80" s="32">
        <f>7685146</f>
        <v>7685146</v>
      </c>
      <c r="Q80" s="32"/>
      <c r="R80" s="32"/>
      <c r="S80" s="34" t="s">
        <v>39</v>
      </c>
      <c r="T80" s="34"/>
      <c r="U80" s="34"/>
      <c r="V80" s="34"/>
      <c r="W80" s="33">
        <f>7685146</f>
        <v>7685146</v>
      </c>
      <c r="X80" s="33"/>
    </row>
    <row r="81" spans="1:24" s="1" customFormat="1" ht="13.5" customHeight="1">
      <c r="A81" s="30" t="s">
        <v>105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96</v>
      </c>
      <c r="M81" s="31"/>
      <c r="N81" s="31" t="s">
        <v>141</v>
      </c>
      <c r="O81" s="31"/>
      <c r="P81" s="32">
        <f>1641931</f>
        <v>1641931</v>
      </c>
      <c r="Q81" s="32"/>
      <c r="R81" s="32"/>
      <c r="S81" s="34" t="s">
        <v>39</v>
      </c>
      <c r="T81" s="34"/>
      <c r="U81" s="34"/>
      <c r="V81" s="34"/>
      <c r="W81" s="33">
        <f>1641931</f>
        <v>1641931</v>
      </c>
      <c r="X81" s="33"/>
    </row>
    <row r="82" spans="1:24" s="1" customFormat="1" ht="13.5" customHeight="1">
      <c r="A82" s="30" t="s">
        <v>120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96</v>
      </c>
      <c r="M82" s="31"/>
      <c r="N82" s="31" t="s">
        <v>142</v>
      </c>
      <c r="O82" s="31"/>
      <c r="P82" s="32">
        <f>3227</f>
        <v>3227</v>
      </c>
      <c r="Q82" s="32"/>
      <c r="R82" s="32"/>
      <c r="S82" s="34" t="s">
        <v>39</v>
      </c>
      <c r="T82" s="34"/>
      <c r="U82" s="34"/>
      <c r="V82" s="34"/>
      <c r="W82" s="33">
        <f>3227</f>
        <v>3227</v>
      </c>
      <c r="X82" s="33"/>
    </row>
    <row r="83" spans="1:24" s="1" customFormat="1" ht="13.5" customHeight="1">
      <c r="A83" s="30" t="s">
        <v>120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96</v>
      </c>
      <c r="M83" s="31"/>
      <c r="N83" s="31" t="s">
        <v>143</v>
      </c>
      <c r="O83" s="31"/>
      <c r="P83" s="32">
        <f>61301</f>
        <v>61301</v>
      </c>
      <c r="Q83" s="32"/>
      <c r="R83" s="32"/>
      <c r="S83" s="34" t="s">
        <v>39</v>
      </c>
      <c r="T83" s="34"/>
      <c r="U83" s="34"/>
      <c r="V83" s="34"/>
      <c r="W83" s="33">
        <f>61301</f>
        <v>61301</v>
      </c>
      <c r="X83" s="33"/>
    </row>
    <row r="84" spans="1:24" s="1" customFormat="1" ht="13.5" customHeight="1">
      <c r="A84" s="30" t="s">
        <v>105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96</v>
      </c>
      <c r="M84" s="31"/>
      <c r="N84" s="31" t="s">
        <v>144</v>
      </c>
      <c r="O84" s="31"/>
      <c r="P84" s="32">
        <f>65000</f>
        <v>65000</v>
      </c>
      <c r="Q84" s="32"/>
      <c r="R84" s="32"/>
      <c r="S84" s="32">
        <f>17320.94</f>
        <v>17320.94</v>
      </c>
      <c r="T84" s="32"/>
      <c r="U84" s="32"/>
      <c r="V84" s="32"/>
      <c r="W84" s="33">
        <f>47679.06</f>
        <v>47679.06</v>
      </c>
      <c r="X84" s="33"/>
    </row>
    <row r="85" spans="1:24" s="1" customFormat="1" ht="13.5" customHeight="1">
      <c r="A85" s="30" t="s">
        <v>105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96</v>
      </c>
      <c r="M85" s="31"/>
      <c r="N85" s="31" t="s">
        <v>145</v>
      </c>
      <c r="O85" s="31"/>
      <c r="P85" s="32">
        <f>200000</f>
        <v>200000</v>
      </c>
      <c r="Q85" s="32"/>
      <c r="R85" s="32"/>
      <c r="S85" s="34" t="s">
        <v>39</v>
      </c>
      <c r="T85" s="34"/>
      <c r="U85" s="34"/>
      <c r="V85" s="34"/>
      <c r="W85" s="33">
        <f>200000</f>
        <v>200000</v>
      </c>
      <c r="X85" s="33"/>
    </row>
    <row r="86" spans="1:24" s="1" customFormat="1" ht="24" customHeight="1">
      <c r="A86" s="30" t="s">
        <v>146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96</v>
      </c>
      <c r="M86" s="31"/>
      <c r="N86" s="31" t="s">
        <v>147</v>
      </c>
      <c r="O86" s="31"/>
      <c r="P86" s="32">
        <f>480000</f>
        <v>480000</v>
      </c>
      <c r="Q86" s="32"/>
      <c r="R86" s="32"/>
      <c r="S86" s="34" t="s">
        <v>39</v>
      </c>
      <c r="T86" s="34"/>
      <c r="U86" s="34"/>
      <c r="V86" s="34"/>
      <c r="W86" s="33">
        <f>480000</f>
        <v>480000</v>
      </c>
      <c r="X86" s="33"/>
    </row>
    <row r="87" spans="1:24" s="1" customFormat="1" ht="13.5" customHeight="1">
      <c r="A87" s="30" t="s">
        <v>105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96</v>
      </c>
      <c r="M87" s="31"/>
      <c r="N87" s="31" t="s">
        <v>148</v>
      </c>
      <c r="O87" s="31"/>
      <c r="P87" s="32">
        <f>800000</f>
        <v>800000</v>
      </c>
      <c r="Q87" s="32"/>
      <c r="R87" s="32"/>
      <c r="S87" s="32">
        <f>310473.95</f>
        <v>310473.95</v>
      </c>
      <c r="T87" s="32"/>
      <c r="U87" s="32"/>
      <c r="V87" s="32"/>
      <c r="W87" s="33">
        <f>489526.05</f>
        <v>489526.05</v>
      </c>
      <c r="X87" s="33"/>
    </row>
    <row r="88" spans="1:24" s="1" customFormat="1" ht="13.5" customHeight="1">
      <c r="A88" s="30" t="s">
        <v>107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96</v>
      </c>
      <c r="M88" s="31"/>
      <c r="N88" s="31" t="s">
        <v>149</v>
      </c>
      <c r="O88" s="31"/>
      <c r="P88" s="32">
        <f>1200000</f>
        <v>1200000</v>
      </c>
      <c r="Q88" s="32"/>
      <c r="R88" s="32"/>
      <c r="S88" s="32">
        <f>361540.4</f>
        <v>361540.4</v>
      </c>
      <c r="T88" s="32"/>
      <c r="U88" s="32"/>
      <c r="V88" s="32"/>
      <c r="W88" s="33">
        <f>838459.6</f>
        <v>838459.6</v>
      </c>
      <c r="X88" s="33"/>
    </row>
    <row r="89" spans="1:24" s="1" customFormat="1" ht="13.5" customHeight="1">
      <c r="A89" s="30" t="s">
        <v>105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96</v>
      </c>
      <c r="M89" s="31"/>
      <c r="N89" s="31" t="s">
        <v>150</v>
      </c>
      <c r="O89" s="31"/>
      <c r="P89" s="32">
        <f>150000</f>
        <v>150000</v>
      </c>
      <c r="Q89" s="32"/>
      <c r="R89" s="32"/>
      <c r="S89" s="32">
        <f>110.5</f>
        <v>110.5</v>
      </c>
      <c r="T89" s="32"/>
      <c r="U89" s="32"/>
      <c r="V89" s="32"/>
      <c r="W89" s="33">
        <f>149889.5</f>
        <v>149889.5</v>
      </c>
      <c r="X89" s="33"/>
    </row>
    <row r="90" spans="1:24" s="1" customFormat="1" ht="13.5" customHeight="1">
      <c r="A90" s="30" t="s">
        <v>105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96</v>
      </c>
      <c r="M90" s="31"/>
      <c r="N90" s="31" t="s">
        <v>151</v>
      </c>
      <c r="O90" s="31"/>
      <c r="P90" s="32">
        <f>90000</f>
        <v>90000</v>
      </c>
      <c r="Q90" s="32"/>
      <c r="R90" s="32"/>
      <c r="S90" s="34" t="s">
        <v>39</v>
      </c>
      <c r="T90" s="34"/>
      <c r="U90" s="34"/>
      <c r="V90" s="34"/>
      <c r="W90" s="33">
        <f>90000</f>
        <v>90000</v>
      </c>
      <c r="X90" s="33"/>
    </row>
    <row r="91" spans="1:24" s="1" customFormat="1" ht="13.5" customHeight="1">
      <c r="A91" s="30" t="s">
        <v>105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96</v>
      </c>
      <c r="M91" s="31"/>
      <c r="N91" s="31" t="s">
        <v>152</v>
      </c>
      <c r="O91" s="31"/>
      <c r="P91" s="32">
        <f>1931656.12</f>
        <v>1931656.12</v>
      </c>
      <c r="Q91" s="32"/>
      <c r="R91" s="32"/>
      <c r="S91" s="32">
        <f>265547.75</f>
        <v>265547.75</v>
      </c>
      <c r="T91" s="32"/>
      <c r="U91" s="32"/>
      <c r="V91" s="32"/>
      <c r="W91" s="33">
        <f>1666108.37</f>
        <v>1666108.37</v>
      </c>
      <c r="X91" s="33"/>
    </row>
    <row r="92" spans="1:24" s="1" customFormat="1" ht="13.5" customHeight="1">
      <c r="A92" s="30" t="s">
        <v>105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96</v>
      </c>
      <c r="M92" s="31"/>
      <c r="N92" s="31" t="s">
        <v>153</v>
      </c>
      <c r="O92" s="31"/>
      <c r="P92" s="32">
        <f>1500000</f>
        <v>1500000</v>
      </c>
      <c r="Q92" s="32"/>
      <c r="R92" s="32"/>
      <c r="S92" s="34" t="s">
        <v>39</v>
      </c>
      <c r="T92" s="34"/>
      <c r="U92" s="34"/>
      <c r="V92" s="34"/>
      <c r="W92" s="33">
        <f>1500000</f>
        <v>1500000</v>
      </c>
      <c r="X92" s="33"/>
    </row>
    <row r="93" spans="1:24" s="1" customFormat="1" ht="13.5" customHeight="1">
      <c r="A93" s="30" t="s">
        <v>105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96</v>
      </c>
      <c r="M93" s="31"/>
      <c r="N93" s="31" t="s">
        <v>154</v>
      </c>
      <c r="O93" s="31"/>
      <c r="P93" s="32">
        <f>40000</f>
        <v>40000</v>
      </c>
      <c r="Q93" s="32"/>
      <c r="R93" s="32"/>
      <c r="S93" s="34" t="s">
        <v>39</v>
      </c>
      <c r="T93" s="34"/>
      <c r="U93" s="34"/>
      <c r="V93" s="34"/>
      <c r="W93" s="33">
        <f>40000</f>
        <v>40000</v>
      </c>
      <c r="X93" s="33"/>
    </row>
    <row r="94" spans="1:24" s="1" customFormat="1" ht="13.5" customHeight="1">
      <c r="A94" s="30" t="s">
        <v>105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96</v>
      </c>
      <c r="M94" s="31"/>
      <c r="N94" s="31" t="s">
        <v>155</v>
      </c>
      <c r="O94" s="31"/>
      <c r="P94" s="32">
        <f>350000</f>
        <v>350000</v>
      </c>
      <c r="Q94" s="32"/>
      <c r="R94" s="32"/>
      <c r="S94" s="32">
        <f>10227</f>
        <v>10227</v>
      </c>
      <c r="T94" s="32"/>
      <c r="U94" s="32"/>
      <c r="V94" s="32"/>
      <c r="W94" s="33">
        <f>339773</f>
        <v>339773</v>
      </c>
      <c r="X94" s="33"/>
    </row>
    <row r="95" spans="1:24" s="1" customFormat="1" ht="13.5" customHeight="1">
      <c r="A95" s="30" t="s">
        <v>120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96</v>
      </c>
      <c r="M95" s="31"/>
      <c r="N95" s="31" t="s">
        <v>156</v>
      </c>
      <c r="O95" s="31"/>
      <c r="P95" s="32">
        <f>121000</f>
        <v>121000</v>
      </c>
      <c r="Q95" s="32"/>
      <c r="R95" s="32"/>
      <c r="S95" s="32">
        <f>30250</f>
        <v>30250</v>
      </c>
      <c r="T95" s="32"/>
      <c r="U95" s="32"/>
      <c r="V95" s="32"/>
      <c r="W95" s="33">
        <f>90750</f>
        <v>90750</v>
      </c>
      <c r="X95" s="33"/>
    </row>
    <row r="96" spans="1:24" s="1" customFormat="1" ht="13.5" customHeight="1">
      <c r="A96" s="30" t="s">
        <v>157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96</v>
      </c>
      <c r="M96" s="31"/>
      <c r="N96" s="31" t="s">
        <v>158</v>
      </c>
      <c r="O96" s="31"/>
      <c r="P96" s="32">
        <f>173342.88</f>
        <v>173342.88</v>
      </c>
      <c r="Q96" s="32"/>
      <c r="R96" s="32"/>
      <c r="S96" s="32">
        <f>45337.38</f>
        <v>45337.38</v>
      </c>
      <c r="T96" s="32"/>
      <c r="U96" s="32"/>
      <c r="V96" s="32"/>
      <c r="W96" s="33">
        <f>128005.5</f>
        <v>128005.5</v>
      </c>
      <c r="X96" s="33"/>
    </row>
    <row r="97" spans="1:24" s="1" customFormat="1" ht="24" customHeight="1">
      <c r="A97" s="30" t="s">
        <v>159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96</v>
      </c>
      <c r="M97" s="31"/>
      <c r="N97" s="31" t="s">
        <v>160</v>
      </c>
      <c r="O97" s="31"/>
      <c r="P97" s="32">
        <f>7639.5</f>
        <v>7639.5</v>
      </c>
      <c r="Q97" s="32"/>
      <c r="R97" s="32"/>
      <c r="S97" s="34" t="s">
        <v>39</v>
      </c>
      <c r="T97" s="34"/>
      <c r="U97" s="34"/>
      <c r="V97" s="34"/>
      <c r="W97" s="33">
        <f>7639.5</f>
        <v>7639.5</v>
      </c>
      <c r="X97" s="33"/>
    </row>
    <row r="98" spans="1:24" s="1" customFormat="1" ht="13.5" customHeight="1">
      <c r="A98" s="30" t="s">
        <v>105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96</v>
      </c>
      <c r="M98" s="31"/>
      <c r="N98" s="31" t="s">
        <v>161</v>
      </c>
      <c r="O98" s="31"/>
      <c r="P98" s="32">
        <f>30000</f>
        <v>30000</v>
      </c>
      <c r="Q98" s="32"/>
      <c r="R98" s="32"/>
      <c r="S98" s="34" t="s">
        <v>39</v>
      </c>
      <c r="T98" s="34"/>
      <c r="U98" s="34"/>
      <c r="V98" s="34"/>
      <c r="W98" s="33">
        <f>30000</f>
        <v>30000</v>
      </c>
      <c r="X98" s="33"/>
    </row>
    <row r="99" spans="1:24" s="1" customFormat="1" ht="15" customHeight="1">
      <c r="A99" s="36" t="s">
        <v>162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7" t="s">
        <v>163</v>
      </c>
      <c r="M99" s="37"/>
      <c r="N99" s="37" t="s">
        <v>36</v>
      </c>
      <c r="O99" s="37"/>
      <c r="P99" s="38">
        <f>-2255585.79</f>
        <v>-2255585.79</v>
      </c>
      <c r="Q99" s="38"/>
      <c r="R99" s="38"/>
      <c r="S99" s="38">
        <f>-150370.46</f>
        <v>-150370.46</v>
      </c>
      <c r="T99" s="38"/>
      <c r="U99" s="38"/>
      <c r="V99" s="38"/>
      <c r="W99" s="39" t="s">
        <v>36</v>
      </c>
      <c r="X99" s="39"/>
    </row>
    <row r="100" spans="1:24" s="1" customFormat="1" ht="13.5" customHeight="1">
      <c r="A100" s="10" t="s">
        <v>10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s="1" customFormat="1" ht="13.5" customHeight="1">
      <c r="A101" s="12" t="s">
        <v>164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1" customFormat="1" ht="45.75" customHeight="1">
      <c r="A102" s="13" t="s">
        <v>22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 t="s">
        <v>23</v>
      </c>
      <c r="M102" s="13"/>
      <c r="N102" s="13" t="s">
        <v>165</v>
      </c>
      <c r="O102" s="13"/>
      <c r="P102" s="14" t="s">
        <v>25</v>
      </c>
      <c r="Q102" s="14"/>
      <c r="R102" s="14"/>
      <c r="S102" s="14" t="s">
        <v>26</v>
      </c>
      <c r="T102" s="14"/>
      <c r="U102" s="14"/>
      <c r="V102" s="14"/>
      <c r="W102" s="15" t="s">
        <v>27</v>
      </c>
      <c r="X102" s="15"/>
    </row>
    <row r="103" spans="1:24" s="1" customFormat="1" ht="12.75" customHeight="1">
      <c r="A103" s="16" t="s">
        <v>28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 t="s">
        <v>29</v>
      </c>
      <c r="M103" s="16"/>
      <c r="N103" s="16" t="s">
        <v>30</v>
      </c>
      <c r="O103" s="16"/>
      <c r="P103" s="17" t="s">
        <v>31</v>
      </c>
      <c r="Q103" s="17"/>
      <c r="R103" s="17"/>
      <c r="S103" s="17" t="s">
        <v>32</v>
      </c>
      <c r="T103" s="17"/>
      <c r="U103" s="17"/>
      <c r="V103" s="17"/>
      <c r="W103" s="18" t="s">
        <v>33</v>
      </c>
      <c r="X103" s="18"/>
    </row>
    <row r="104" spans="1:24" s="1" customFormat="1" ht="13.5" customHeight="1">
      <c r="A104" s="19" t="s">
        <v>166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20" t="s">
        <v>167</v>
      </c>
      <c r="M104" s="20"/>
      <c r="N104" s="20" t="s">
        <v>36</v>
      </c>
      <c r="O104" s="20"/>
      <c r="P104" s="40">
        <f>2255585.79</f>
        <v>2255585.79</v>
      </c>
      <c r="Q104" s="40"/>
      <c r="R104" s="40"/>
      <c r="S104" s="21">
        <f>150370.46</f>
        <v>150370.46</v>
      </c>
      <c r="T104" s="21"/>
      <c r="U104" s="21"/>
      <c r="V104" s="21"/>
      <c r="W104" s="41" t="s">
        <v>36</v>
      </c>
      <c r="X104" s="41"/>
    </row>
    <row r="105" spans="1:24" s="1" customFormat="1" ht="13.5" customHeight="1">
      <c r="A105" s="42" t="s">
        <v>168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3" t="s">
        <v>10</v>
      </c>
      <c r="M105" s="43"/>
      <c r="N105" s="43" t="s">
        <v>10</v>
      </c>
      <c r="O105" s="43"/>
      <c r="P105" s="44" t="s">
        <v>10</v>
      </c>
      <c r="Q105" s="44"/>
      <c r="R105" s="44"/>
      <c r="S105" s="45" t="s">
        <v>10</v>
      </c>
      <c r="T105" s="45"/>
      <c r="U105" s="45"/>
      <c r="V105" s="45"/>
      <c r="W105" s="46" t="s">
        <v>10</v>
      </c>
      <c r="X105" s="46"/>
    </row>
    <row r="106" spans="1:24" s="1" customFormat="1" ht="13.5" customHeight="1">
      <c r="A106" s="23" t="s">
        <v>169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47" t="s">
        <v>170</v>
      </c>
      <c r="M106" s="47"/>
      <c r="N106" s="24" t="s">
        <v>36</v>
      </c>
      <c r="O106" s="24"/>
      <c r="P106" s="48" t="s">
        <v>39</v>
      </c>
      <c r="Q106" s="48"/>
      <c r="R106" s="48"/>
      <c r="S106" s="26" t="s">
        <v>39</v>
      </c>
      <c r="T106" s="26"/>
      <c r="U106" s="26"/>
      <c r="V106" s="26"/>
      <c r="W106" s="49" t="s">
        <v>39</v>
      </c>
      <c r="X106" s="49"/>
    </row>
    <row r="107" spans="1:24" s="1" customFormat="1" ht="13.5" customHeight="1">
      <c r="A107" s="30" t="s">
        <v>10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170</v>
      </c>
      <c r="M107" s="31"/>
      <c r="N107" s="31" t="s">
        <v>10</v>
      </c>
      <c r="O107" s="31"/>
      <c r="P107" s="50" t="s">
        <v>39</v>
      </c>
      <c r="Q107" s="50"/>
      <c r="R107" s="50"/>
      <c r="S107" s="34" t="s">
        <v>39</v>
      </c>
      <c r="T107" s="34"/>
      <c r="U107" s="34"/>
      <c r="V107" s="34"/>
      <c r="W107" s="51" t="s">
        <v>39</v>
      </c>
      <c r="X107" s="51"/>
    </row>
    <row r="108" spans="1:24" s="1" customFormat="1" ht="13.5" customHeight="1">
      <c r="A108" s="30" t="s">
        <v>171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43" t="s">
        <v>172</v>
      </c>
      <c r="M108" s="43"/>
      <c r="N108" s="43" t="s">
        <v>36</v>
      </c>
      <c r="O108" s="43"/>
      <c r="P108" s="44" t="s">
        <v>39</v>
      </c>
      <c r="Q108" s="44"/>
      <c r="R108" s="44"/>
      <c r="S108" s="34" t="s">
        <v>39</v>
      </c>
      <c r="T108" s="34"/>
      <c r="U108" s="34"/>
      <c r="V108" s="34"/>
      <c r="W108" s="46" t="s">
        <v>39</v>
      </c>
      <c r="X108" s="46"/>
    </row>
    <row r="109" spans="1:24" s="1" customFormat="1" ht="13.5" customHeight="1">
      <c r="A109" s="30" t="s">
        <v>10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172</v>
      </c>
      <c r="M109" s="31"/>
      <c r="N109" s="31" t="s">
        <v>10</v>
      </c>
      <c r="O109" s="31"/>
      <c r="P109" s="50" t="s">
        <v>39</v>
      </c>
      <c r="Q109" s="50"/>
      <c r="R109" s="50"/>
      <c r="S109" s="34" t="s">
        <v>39</v>
      </c>
      <c r="T109" s="34"/>
      <c r="U109" s="34"/>
      <c r="V109" s="34"/>
      <c r="W109" s="51" t="s">
        <v>39</v>
      </c>
      <c r="X109" s="51"/>
    </row>
    <row r="110" spans="1:24" s="1" customFormat="1" ht="13.5" customHeight="1">
      <c r="A110" s="30" t="s">
        <v>173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174</v>
      </c>
      <c r="M110" s="31"/>
      <c r="N110" s="31" t="s">
        <v>175</v>
      </c>
      <c r="O110" s="31"/>
      <c r="P110" s="52">
        <f>2255585.79</f>
        <v>2255585.79</v>
      </c>
      <c r="Q110" s="52"/>
      <c r="R110" s="52"/>
      <c r="S110" s="32">
        <f>150370.46</f>
        <v>150370.46</v>
      </c>
      <c r="T110" s="32"/>
      <c r="U110" s="32"/>
      <c r="V110" s="32"/>
      <c r="W110" s="53">
        <f>2105215.33</f>
        <v>2105215.33</v>
      </c>
      <c r="X110" s="53"/>
    </row>
    <row r="111" spans="1:24" s="1" customFormat="1" ht="13.5" customHeight="1">
      <c r="A111" s="30" t="s">
        <v>176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177</v>
      </c>
      <c r="M111" s="31"/>
      <c r="N111" s="31" t="s">
        <v>178</v>
      </c>
      <c r="O111" s="31"/>
      <c r="P111" s="52">
        <f>-34206720.23</f>
        <v>-34206720.23</v>
      </c>
      <c r="Q111" s="52"/>
      <c r="R111" s="52"/>
      <c r="S111" s="32">
        <f>-4878681.12</f>
        <v>-4878681.12</v>
      </c>
      <c r="T111" s="32"/>
      <c r="U111" s="32"/>
      <c r="V111" s="32"/>
      <c r="W111" s="54" t="s">
        <v>36</v>
      </c>
      <c r="X111" s="54"/>
    </row>
    <row r="112" spans="1:24" s="1" customFormat="1" ht="13.5" customHeight="1">
      <c r="A112" s="30" t="s">
        <v>179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180</v>
      </c>
      <c r="M112" s="31"/>
      <c r="N112" s="31" t="s">
        <v>181</v>
      </c>
      <c r="O112" s="31"/>
      <c r="P112" s="52">
        <f>36462306.02</f>
        <v>36462306.02</v>
      </c>
      <c r="Q112" s="52"/>
      <c r="R112" s="52"/>
      <c r="S112" s="32">
        <f>5029051.58</f>
        <v>5029051.58</v>
      </c>
      <c r="T112" s="32"/>
      <c r="U112" s="32"/>
      <c r="V112" s="32"/>
      <c r="W112" s="54" t="s">
        <v>36</v>
      </c>
      <c r="X112" s="54"/>
    </row>
    <row r="113" spans="1:24" s="1" customFormat="1" ht="13.5" customHeight="1">
      <c r="A113" s="55" t="s">
        <v>10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:24" s="1" customFormat="1" ht="13.5" customHeight="1">
      <c r="A114" s="10" t="s">
        <v>10</v>
      </c>
      <c r="B114" s="10"/>
      <c r="C114" s="10"/>
      <c r="D114" s="10"/>
      <c r="E114" s="10"/>
      <c r="F114" s="10"/>
      <c r="G114" s="10"/>
      <c r="H114" s="10"/>
      <c r="I114" s="56" t="s">
        <v>10</v>
      </c>
      <c r="J114" s="56"/>
      <c r="K114" s="56"/>
      <c r="L114" s="56"/>
      <c r="M114" s="56"/>
      <c r="N114" s="56" t="s">
        <v>182</v>
      </c>
      <c r="O114" s="56"/>
      <c r="P114" s="56"/>
      <c r="Q114" s="56"/>
      <c r="R114" s="10" t="s">
        <v>10</v>
      </c>
      <c r="S114" s="10"/>
      <c r="T114" s="10"/>
      <c r="U114" s="10"/>
      <c r="V114" s="10"/>
      <c r="W114" s="10"/>
      <c r="X114" s="10"/>
    </row>
    <row r="115" spans="1:24" s="1" customFormat="1" ht="13.5" customHeight="1">
      <c r="A115" s="10" t="s">
        <v>10</v>
      </c>
      <c r="B115" s="10"/>
      <c r="C115" s="10"/>
      <c r="D115" s="10"/>
      <c r="E115" s="10"/>
      <c r="F115" s="10"/>
      <c r="G115" s="10"/>
      <c r="H115" s="10"/>
      <c r="I115" s="5" t="s">
        <v>10</v>
      </c>
      <c r="J115" s="57" t="s">
        <v>183</v>
      </c>
      <c r="K115" s="57"/>
      <c r="L115" s="57"/>
      <c r="M115" s="5" t="s">
        <v>10</v>
      </c>
      <c r="N115" s="5" t="s">
        <v>10</v>
      </c>
      <c r="O115" s="57" t="s">
        <v>184</v>
      </c>
      <c r="P115" s="57"/>
      <c r="Q115" s="10" t="s">
        <v>10</v>
      </c>
      <c r="R115" s="10"/>
      <c r="S115" s="10"/>
      <c r="T115" s="10"/>
      <c r="U115" s="10"/>
      <c r="V115" s="10"/>
      <c r="W115" s="10"/>
      <c r="X115" s="10"/>
    </row>
    <row r="116" spans="1:24" s="1" customFormat="1" ht="7.5" customHeight="1">
      <c r="A116" s="10" t="s">
        <v>10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s="1" customFormat="1" ht="13.5" customHeight="1">
      <c r="A117" s="10" t="s">
        <v>10</v>
      </c>
      <c r="B117" s="10"/>
      <c r="C117" s="10"/>
      <c r="D117" s="10"/>
      <c r="E117" s="10"/>
      <c r="F117" s="10"/>
      <c r="G117" s="10"/>
      <c r="H117" s="10"/>
      <c r="I117" s="56" t="s">
        <v>10</v>
      </c>
      <c r="J117" s="56"/>
      <c r="K117" s="56"/>
      <c r="L117" s="56"/>
      <c r="M117" s="56"/>
      <c r="N117" s="56" t="s">
        <v>185</v>
      </c>
      <c r="O117" s="56"/>
      <c r="P117" s="56"/>
      <c r="Q117" s="56"/>
      <c r="R117" s="10" t="s">
        <v>10</v>
      </c>
      <c r="S117" s="10"/>
      <c r="T117" s="10"/>
      <c r="U117" s="10"/>
      <c r="V117" s="10"/>
      <c r="W117" s="10"/>
      <c r="X117" s="10"/>
    </row>
    <row r="118" spans="1:24" s="1" customFormat="1" ht="13.5" customHeight="1">
      <c r="A118" s="10" t="s">
        <v>10</v>
      </c>
      <c r="B118" s="10"/>
      <c r="C118" s="10"/>
      <c r="D118" s="10"/>
      <c r="E118" s="10"/>
      <c r="F118" s="10"/>
      <c r="G118" s="10"/>
      <c r="H118" s="10"/>
      <c r="I118" s="5" t="s">
        <v>10</v>
      </c>
      <c r="J118" s="57" t="s">
        <v>183</v>
      </c>
      <c r="K118" s="57"/>
      <c r="L118" s="57"/>
      <c r="M118" s="5" t="s">
        <v>10</v>
      </c>
      <c r="N118" s="5" t="s">
        <v>10</v>
      </c>
      <c r="O118" s="57" t="s">
        <v>184</v>
      </c>
      <c r="P118" s="57"/>
      <c r="Q118" s="10" t="s">
        <v>10</v>
      </c>
      <c r="R118" s="10"/>
      <c r="S118" s="10"/>
      <c r="T118" s="10"/>
      <c r="U118" s="10"/>
      <c r="V118" s="10"/>
      <c r="W118" s="10"/>
      <c r="X118" s="10"/>
    </row>
    <row r="119" spans="1:24" s="1" customFormat="1" ht="7.5" customHeight="1">
      <c r="A119" s="10" t="s">
        <v>10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s="1" customFormat="1" ht="13.5" customHeight="1">
      <c r="A120" s="10" t="s">
        <v>186</v>
      </c>
      <c r="B120" s="10"/>
      <c r="C120" s="56" t="s">
        <v>10</v>
      </c>
      <c r="D120" s="56"/>
      <c r="E120" s="56"/>
      <c r="F120" s="56"/>
      <c r="G120" s="56"/>
      <c r="H120" s="56"/>
      <c r="I120" s="56" t="s">
        <v>10</v>
      </c>
      <c r="J120" s="56"/>
      <c r="K120" s="56"/>
      <c r="L120" s="56"/>
      <c r="M120" s="56"/>
      <c r="N120" s="56" t="s">
        <v>185</v>
      </c>
      <c r="O120" s="56"/>
      <c r="P120" s="56"/>
      <c r="Q120" s="56"/>
      <c r="R120" s="10" t="s">
        <v>10</v>
      </c>
      <c r="S120" s="10"/>
      <c r="T120" s="10"/>
      <c r="U120" s="10"/>
      <c r="V120" s="10"/>
      <c r="W120" s="10"/>
      <c r="X120" s="10"/>
    </row>
    <row r="121" spans="1:24" s="1" customFormat="1" ht="13.5" customHeight="1">
      <c r="A121" s="10" t="s">
        <v>10</v>
      </c>
      <c r="B121" s="10"/>
      <c r="C121" s="5" t="s">
        <v>10</v>
      </c>
      <c r="D121" s="57" t="s">
        <v>187</v>
      </c>
      <c r="E121" s="57"/>
      <c r="F121" s="57"/>
      <c r="G121" s="57"/>
      <c r="H121" s="5" t="s">
        <v>10</v>
      </c>
      <c r="I121" s="5" t="s">
        <v>10</v>
      </c>
      <c r="J121" s="57" t="s">
        <v>183</v>
      </c>
      <c r="K121" s="57"/>
      <c r="L121" s="57"/>
      <c r="M121" s="5" t="s">
        <v>10</v>
      </c>
      <c r="N121" s="5" t="s">
        <v>10</v>
      </c>
      <c r="O121" s="57" t="s">
        <v>184</v>
      </c>
      <c r="P121" s="57"/>
      <c r="Q121" s="10" t="s">
        <v>10</v>
      </c>
      <c r="R121" s="10"/>
      <c r="S121" s="10"/>
      <c r="T121" s="10"/>
      <c r="U121" s="10"/>
      <c r="V121" s="10"/>
      <c r="W121" s="10"/>
      <c r="X121" s="10"/>
    </row>
    <row r="122" spans="1:24" s="1" customFormat="1" ht="15.75" customHeight="1">
      <c r="A122" s="10" t="s">
        <v>10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s="1" customFormat="1" ht="13.5" customHeight="1">
      <c r="A123" s="58" t="s">
        <v>188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10" t="s">
        <v>10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s="1" customFormat="1" ht="13.5" customHeight="1">
      <c r="A124" s="9" t="s">
        <v>189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</sheetData>
  <sheetProtection/>
  <mergeCells count="647">
    <mergeCell ref="A123:J123"/>
    <mergeCell ref="K123:X123"/>
    <mergeCell ref="A124:X124"/>
    <mergeCell ref="A121:B121"/>
    <mergeCell ref="D121:G121"/>
    <mergeCell ref="J121:L121"/>
    <mergeCell ref="O121:P121"/>
    <mergeCell ref="Q121:X121"/>
    <mergeCell ref="A122:X122"/>
    <mergeCell ref="A119:X119"/>
    <mergeCell ref="A120:B120"/>
    <mergeCell ref="C120:H120"/>
    <mergeCell ref="I120:M120"/>
    <mergeCell ref="N120:Q120"/>
    <mergeCell ref="R120:X120"/>
    <mergeCell ref="A116:X116"/>
    <mergeCell ref="A117:H117"/>
    <mergeCell ref="I117:M117"/>
    <mergeCell ref="N117:Q117"/>
    <mergeCell ref="R117:X117"/>
    <mergeCell ref="A118:H118"/>
    <mergeCell ref="J118:L118"/>
    <mergeCell ref="O118:P118"/>
    <mergeCell ref="Q118:X118"/>
    <mergeCell ref="A113:X113"/>
    <mergeCell ref="A114:H114"/>
    <mergeCell ref="I114:M114"/>
    <mergeCell ref="N114:Q114"/>
    <mergeCell ref="R114:X114"/>
    <mergeCell ref="A115:H115"/>
    <mergeCell ref="J115:L115"/>
    <mergeCell ref="O115:P115"/>
    <mergeCell ref="Q115:X115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0:X100"/>
    <mergeCell ref="A101:X101"/>
    <mergeCell ref="A102:K102"/>
    <mergeCell ref="L102:M102"/>
    <mergeCell ref="N102:O102"/>
    <mergeCell ref="P102:R102"/>
    <mergeCell ref="S102:V102"/>
    <mergeCell ref="W102:X102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3:X43"/>
    <mergeCell ref="A44:X44"/>
    <mergeCell ref="A45:K45"/>
    <mergeCell ref="L45:M45"/>
    <mergeCell ref="N45:O45"/>
    <mergeCell ref="P45:R45"/>
    <mergeCell ref="S45:V45"/>
    <mergeCell ref="W45:X45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2023-04-10T10:03:20Z</dcterms:created>
  <dcterms:modified xsi:type="dcterms:W3CDTF">2023-04-10T10:03:20Z</dcterms:modified>
  <cp:category/>
  <cp:version/>
  <cp:contentType/>
  <cp:contentStatus/>
</cp:coreProperties>
</file>