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<sst xmlns="http://schemas.openxmlformats.org/spreadsheetml/2006/main" count="497" uniqueCount="203">
  <si>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</si>
  <si>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</si>
  <si>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</si>
  <si>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</si>
  <si>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</si>
  <si>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</si>
  <si>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</si>
  <si>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</si>
  <si>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</si>
  <si>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</si>
  <si>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</si>
  <si>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</si>
  <si>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</si>
  <si>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</si>
  <si>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</si>
  <si>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</si>
  <si>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</si>
  <si>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</si>
  <si>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</si>
  <si>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</si>
  <si>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</si>
  <si>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</si>
  <si>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</si>
  <si>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</si>
  <si>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</si>
  <si>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</si>
  <si>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</si>
  <si>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</si>
  <si>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</si>
  <si>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</si>
  <si>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</si>
  <si>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</si>
  <si>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</si>
  <si>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</si>
  <si>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</si>
  <si>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</si>
  <si>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</si>
  <si>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</si>
  <si>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</si>
  <si>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</si>
  <si>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</si>
  <si>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</si>
  <si>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</si>
  <si>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</si>
  <si>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</si>
  <si>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</si>
  <si>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</si>
  <si>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</si>
  <si>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</si>
  <si>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</si>
  <si>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</si>
  <si>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</si>
  <si>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</si>
  <si>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</si>
  <si>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</si>
  <si>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</si>
  <si>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</si>
  <si>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</si>
  <si>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</si>
  <si>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</si>
  <si>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</si>
  <si>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</si>
  <si>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</si>
  <si>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</si>
  <si>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</si>
  <si>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</si>
  <si>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</si>
  <si>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</si>
  <si>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</si>
  <si>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</si>
  <si>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</si>
  <si>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</si>
  <si>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</si>
  <si>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</si>
  <si>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</si>
  <si>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</si>
  <si>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</si>
  <si>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</si>
  <si>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820 11402053 10 0000 410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</si>
  <si>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</si>
  <si>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</si>
  <si>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</si>
  <si>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820 11607010 10 0000 140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</si>
  <si>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</si>
  <si>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820 11610031 10 0000 140</t>
  </si>
  <si>
    <t>Невыясненные поступления, зачисляемые в бюджеты сельских поселений</t>
  </si>
  <si>
    <t>820 11701050 10 0000 180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</si>
  <si>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</si>
  <si>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</si>
  <si>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</si>
  <si>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</si>
  <si>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</si>
  <si>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</si>
  <si>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</si>
  <si>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</si>
  <si>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</si>
  <si>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</si>
  <si>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Прочие межбюджетные трансферты, передаваемые бюджетам сельских поселений</t>
  </si>
  <si>
    <t>820 20249999 10 0000 150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</si>
  <si>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</si>
  <si>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</si>
  <si>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</si>
  <si>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</si>
  <si>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</si>
  <si>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</si>
  <si>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</si>
  <si>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</si>
  <si>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</si>
  <si>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</si>
  <si>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</si>
  <si>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</si>
  <si>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</si>
  <si>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</si>
  <si>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</si>
  <si>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</si>
  <si>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</si>
  <si>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</si>
  <si>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</si>
  <si>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</si>
  <si>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</si>
  <si>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</si>
  <si>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</si>
  <si>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</si>
  <si>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</si>
  <si>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</si>
  <si>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</si>
  <si>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</si>
  <si>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</si>
  <si>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</si>
  <si>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</si>
  <si>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Исполнение судебных актов Российской Федерации и мировых соглашений по возмещению причиненного вреда</t>
  </si>
  <si>
    <t>820 0113 5000013060 831</t>
  </si>
  <si>
    <t>820 0113 5000013060 852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</si>
  <si>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</si>
  <si>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</si>
  <si>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</si>
  <si>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</si>
  <si>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</si>
  <si>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</si>
  <si>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</si>
  <si>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</si>
  <si>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</si>
  <si>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</si>
  <si>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820 0409 2410112440 244</t>
  </si>
  <si>
    <t>820 0409 2410112440 540</t>
  </si>
  <si>
    <t>820 0409 2410113010 244</t>
  </si>
  <si>
    <t>820 0409 2410117350 244</t>
  </si>
  <si>
    <t>820 0409 2410117350 540</t>
  </si>
  <si>
    <t>820 0409 2410172440 244</t>
  </si>
  <si>
    <t>820 0409 2410172440 540</t>
  </si>
  <si>
    <t>820 0409 2410177350 244</t>
  </si>
  <si>
    <t>820 0409 2410177350 540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</si>
  <si>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</si>
  <si>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</si>
  <si>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</si>
  <si>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</si>
  <si>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</si>
  <si>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</si>
  <si>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</si>
  <si>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</si>
  <si>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</si>
  <si>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</si>
  <si>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</si>
  <si>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820 0503 1410571810 244</t>
  </si>
  <si>
    <t>820 0503 1410576900 244</t>
  </si>
  <si>
    <t>820 0503 2510113210 244</t>
  </si>
  <si>
    <t>820 0503 2510170410 244</t>
  </si>
  <si>
    <t>820 0707 1310113010 244</t>
  </si>
  <si>
    <t>820 0801 1310113010 244</t>
  </si>
  <si>
    <t>820 0801 1310113010 540</t>
  </si>
  <si>
    <t>Иные пенсии, социальные доплаты к пенсиям</t>
  </si>
  <si>
    <t>820 1001 5000013160 312</t>
  </si>
  <si>
    <t>Пособия, компенсации, меры социальной поддержки по публичным нормативным обязательствам</t>
  </si>
  <si>
    <t>820 1003 5000013170 313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</si>
  <si>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</si>
  <si>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</si>
  <si>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</si>
  <si>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</si>
  <si>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</si>
  <si>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</si>
  <si>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</si>
  <si>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</si>
  <si>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</si>
  <si>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</si>
  <si>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</si>
  <si>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</si>
  <si>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</si>
  <si>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</si>
  <si>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</si>
  <si>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</si>
  <si>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</si>
  <si>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</si>
  <si>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</si>
  <si>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</si>
  <si>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</si>
  <si>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</si>
  <si>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</si>
  <si>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</si>
  <si>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</si>
  <si>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</si>
  <si>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</si>
  <si>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6 сентября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</si>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</sst>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45108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28355770.13</f>
        <v>28355770.13</v>
      </c>
      <c r="Q12" s="21"/>
      <c r="R12" s="21"/>
      <c r="S12" s="21">
        <f>11787801.79</f>
        <v>11787801.79</v>
      </c>
      <c r="T12" s="21"/>
      <c r="U12" s="21"/>
      <c r="V12" s="21"/>
      <c r="W12" s="22">
        <f>16567968.34</f>
        <v>16567968.34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7" t="s">
        <v>39</v>
      </c>
      <c r="X13" s="27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0</f>
        <v>0</v>
      </c>
      <c r="Q14" s="25"/>
      <c r="R14" s="25"/>
      <c r="S14" s="26" t="s">
        <v>39</v>
      </c>
      <c r="T14" s="26"/>
      <c r="U14" s="26"/>
      <c r="V14" s="26"/>
      <c r="W14" s="27" t="s">
        <v>39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0</f>
        <v>0</v>
      </c>
      <c r="Q15" s="25"/>
      <c r="R15" s="25"/>
      <c r="S15" s="26" t="s">
        <v>39</v>
      </c>
      <c r="T15" s="26"/>
      <c r="U15" s="26"/>
      <c r="V15" s="26"/>
      <c r="W15" s="27" t="s">
        <v>39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0</f>
        <v>0</v>
      </c>
      <c r="Q16" s="25"/>
      <c r="R16" s="25"/>
      <c r="S16" s="26" t="s">
        <v>39</v>
      </c>
      <c r="T16" s="26"/>
      <c r="U16" s="26"/>
      <c r="V16" s="26"/>
      <c r="W16" s="27" t="s">
        <v>39</v>
      </c>
      <c r="X16" s="27"/>
    </row>
    <row r="17" spans="1:24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152000</f>
        <v>152000</v>
      </c>
      <c r="Q17" s="25"/>
      <c r="R17" s="25"/>
      <c r="S17" s="25">
        <f>57503.01</f>
        <v>57503.01</v>
      </c>
      <c r="T17" s="25"/>
      <c r="U17" s="25"/>
      <c r="V17" s="25"/>
      <c r="W17" s="28">
        <f>94496.99</f>
        <v>94496.99</v>
      </c>
      <c r="X17" s="28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 t="s">
        <v>39</v>
      </c>
      <c r="Q18" s="26"/>
      <c r="R18" s="26"/>
      <c r="S18" s="25">
        <f>-304.07</f>
        <v>-304.07</v>
      </c>
      <c r="T18" s="25"/>
      <c r="U18" s="25"/>
      <c r="V18" s="25"/>
      <c r="W18" s="27" t="s">
        <v>39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664.27</f>
        <v>664.27</v>
      </c>
      <c r="T19" s="25"/>
      <c r="U19" s="25"/>
      <c r="V19" s="25"/>
      <c r="W19" s="27" t="s">
        <v>39</v>
      </c>
      <c r="X19" s="27"/>
    </row>
    <row r="20" spans="1:24" s="1" customFormat="1" ht="33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6" t="s">
        <v>39</v>
      </c>
      <c r="Q20" s="26"/>
      <c r="R20" s="26"/>
      <c r="S20" s="25">
        <f>33.8</f>
        <v>33.8</v>
      </c>
      <c r="T20" s="25"/>
      <c r="U20" s="25"/>
      <c r="V20" s="25"/>
      <c r="W20" s="27" t="s">
        <v>39</v>
      </c>
      <c r="X20" s="27"/>
    </row>
    <row r="21" spans="1:24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54</v>
      </c>
      <c r="O21" s="24"/>
      <c r="P21" s="25">
        <f>1875000</f>
        <v>1875000</v>
      </c>
      <c r="Q21" s="25"/>
      <c r="R21" s="25"/>
      <c r="S21" s="25">
        <f>1116739.87</f>
        <v>1116739.87</v>
      </c>
      <c r="T21" s="25"/>
      <c r="U21" s="25"/>
      <c r="V21" s="25"/>
      <c r="W21" s="28">
        <f>758260.13</f>
        <v>758260.13</v>
      </c>
      <c r="X21" s="28"/>
    </row>
    <row r="22" spans="1:24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55</v>
      </c>
      <c r="O22" s="24"/>
      <c r="P22" s="25">
        <f>10000</f>
        <v>10000</v>
      </c>
      <c r="Q22" s="25"/>
      <c r="R22" s="25"/>
      <c r="S22" s="25">
        <f>5804.71</f>
        <v>5804.71</v>
      </c>
      <c r="T22" s="25"/>
      <c r="U22" s="25"/>
      <c r="V22" s="25"/>
      <c r="W22" s="28">
        <f>4195.29</f>
        <v>4195.29</v>
      </c>
      <c r="X22" s="28"/>
    </row>
    <row r="23" spans="1:24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56</v>
      </c>
      <c r="O23" s="24"/>
      <c r="P23" s="25">
        <f>2290000</f>
        <v>2290000</v>
      </c>
      <c r="Q23" s="25"/>
      <c r="R23" s="25"/>
      <c r="S23" s="25">
        <f>1183093.82</f>
        <v>1183093.82</v>
      </c>
      <c r="T23" s="25"/>
      <c r="U23" s="25"/>
      <c r="V23" s="25"/>
      <c r="W23" s="28">
        <f>1106906.18</f>
        <v>1106906.18</v>
      </c>
      <c r="X23" s="28"/>
    </row>
    <row r="24" spans="1:24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57</v>
      </c>
      <c r="O24" s="24"/>
      <c r="P24" s="25">
        <f>-200000</f>
        <v>-200000</v>
      </c>
      <c r="Q24" s="25"/>
      <c r="R24" s="25"/>
      <c r="S24" s="25">
        <f>-139335.85</f>
        <v>-139335.85</v>
      </c>
      <c r="T24" s="25"/>
      <c r="U24" s="25"/>
      <c r="V24" s="25"/>
      <c r="W24" s="28">
        <f>-60664.15</f>
        <v>-60664.15</v>
      </c>
      <c r="X24" s="28"/>
    </row>
    <row r="25" spans="1:24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59</v>
      </c>
      <c r="O25" s="24"/>
      <c r="P25" s="25">
        <f>10000</f>
        <v>10000</v>
      </c>
      <c r="Q25" s="25"/>
      <c r="R25" s="25"/>
      <c r="S25" s="25">
        <f>23444.6</f>
        <v>23444.6</v>
      </c>
      <c r="T25" s="25"/>
      <c r="U25" s="25"/>
      <c r="V25" s="25"/>
      <c r="W25" s="27" t="s">
        <v>39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61</v>
      </c>
      <c r="O26" s="24"/>
      <c r="P26" s="25">
        <f>229000</f>
        <v>229000</v>
      </c>
      <c r="Q26" s="25"/>
      <c r="R26" s="25"/>
      <c r="S26" s="25">
        <f>52114.06</f>
        <v>52114.06</v>
      </c>
      <c r="T26" s="25"/>
      <c r="U26" s="25"/>
      <c r="V26" s="25"/>
      <c r="W26" s="28">
        <f>176885.94</f>
        <v>176885.94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63</v>
      </c>
      <c r="O27" s="24"/>
      <c r="P27" s="25">
        <f>2200000</f>
        <v>2200000</v>
      </c>
      <c r="Q27" s="25"/>
      <c r="R27" s="25"/>
      <c r="S27" s="25">
        <f>296576.84</f>
        <v>296576.84</v>
      </c>
      <c r="T27" s="25"/>
      <c r="U27" s="25"/>
      <c r="V27" s="25"/>
      <c r="W27" s="28">
        <f>1903423.16</f>
        <v>1903423.16</v>
      </c>
      <c r="X27" s="28"/>
    </row>
    <row r="28" spans="1:24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65</v>
      </c>
      <c r="O28" s="24"/>
      <c r="P28" s="25">
        <f>2020000</f>
        <v>2020000</v>
      </c>
      <c r="Q28" s="25"/>
      <c r="R28" s="25"/>
      <c r="S28" s="25">
        <f>151352.6</f>
        <v>151352.6</v>
      </c>
      <c r="T28" s="25"/>
      <c r="U28" s="25"/>
      <c r="V28" s="25"/>
      <c r="W28" s="28">
        <f>1868647.4</f>
        <v>1868647.4</v>
      </c>
      <c r="X28" s="28"/>
    </row>
    <row r="29" spans="1:24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67</v>
      </c>
      <c r="O29" s="24"/>
      <c r="P29" s="25">
        <f>0</f>
        <v>0</v>
      </c>
      <c r="Q29" s="25"/>
      <c r="R29" s="25"/>
      <c r="S29" s="26" t="s">
        <v>39</v>
      </c>
      <c r="T29" s="26"/>
      <c r="U29" s="26"/>
      <c r="V29" s="26"/>
      <c r="W29" s="27" t="s">
        <v>39</v>
      </c>
      <c r="X29" s="27"/>
    </row>
    <row r="30" spans="1:24" s="1" customFormat="1" ht="54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69</v>
      </c>
      <c r="O30" s="24"/>
      <c r="P30" s="26" t="s">
        <v>39</v>
      </c>
      <c r="Q30" s="26"/>
      <c r="R30" s="26"/>
      <c r="S30" s="25">
        <f>0</f>
        <v>0</v>
      </c>
      <c r="T30" s="25"/>
      <c r="U30" s="25"/>
      <c r="V30" s="25"/>
      <c r="W30" s="27" t="s">
        <v>39</v>
      </c>
      <c r="X30" s="27"/>
    </row>
    <row r="31" spans="1:24" s="1" customFormat="1" ht="45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70</v>
      </c>
      <c r="O31" s="24"/>
      <c r="P31" s="25">
        <f>5000</f>
        <v>5000</v>
      </c>
      <c r="Q31" s="25"/>
      <c r="R31" s="25"/>
      <c r="S31" s="25">
        <f>1500</f>
        <v>1500</v>
      </c>
      <c r="T31" s="25"/>
      <c r="U31" s="25"/>
      <c r="V31" s="25"/>
      <c r="W31" s="28">
        <f>3500</f>
        <v>3500</v>
      </c>
      <c r="X31" s="28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72</v>
      </c>
      <c r="O32" s="24"/>
      <c r="P32" s="25">
        <f>50000</f>
        <v>50000</v>
      </c>
      <c r="Q32" s="25"/>
      <c r="R32" s="25"/>
      <c r="S32" s="25">
        <f>33596.46</f>
        <v>33596.46</v>
      </c>
      <c r="T32" s="25"/>
      <c r="U32" s="25"/>
      <c r="V32" s="25"/>
      <c r="W32" s="28">
        <f>16403.54</f>
        <v>16403.54</v>
      </c>
      <c r="X32" s="28"/>
    </row>
    <row r="33" spans="1:24" s="1" customFormat="1" ht="4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74</v>
      </c>
      <c r="O33" s="24"/>
      <c r="P33" s="25">
        <f>15000</f>
        <v>15000</v>
      </c>
      <c r="Q33" s="25"/>
      <c r="R33" s="25"/>
      <c r="S33" s="25">
        <f>25322.84</f>
        <v>25322.84</v>
      </c>
      <c r="T33" s="25"/>
      <c r="U33" s="25"/>
      <c r="V33" s="25"/>
      <c r="W33" s="27" t="s">
        <v>39</v>
      </c>
      <c r="X33" s="27"/>
    </row>
    <row r="34" spans="1:24" s="1" customFormat="1" ht="13.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76</v>
      </c>
      <c r="O34" s="24"/>
      <c r="P34" s="25">
        <f>50000</f>
        <v>50000</v>
      </c>
      <c r="Q34" s="25"/>
      <c r="R34" s="25"/>
      <c r="S34" s="25">
        <f>70536.59</f>
        <v>70536.59</v>
      </c>
      <c r="T34" s="25"/>
      <c r="U34" s="25"/>
      <c r="V34" s="25"/>
      <c r="W34" s="27" t="s">
        <v>39</v>
      </c>
      <c r="X34" s="27"/>
    </row>
    <row r="35" spans="1:24" s="1" customFormat="1" ht="54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78</v>
      </c>
      <c r="O35" s="24"/>
      <c r="P35" s="25">
        <f>597200</f>
        <v>597200</v>
      </c>
      <c r="Q35" s="25"/>
      <c r="R35" s="25"/>
      <c r="S35" s="25">
        <f>595700</f>
        <v>595700</v>
      </c>
      <c r="T35" s="25"/>
      <c r="U35" s="25"/>
      <c r="V35" s="25"/>
      <c r="W35" s="28">
        <f>1500</f>
        <v>1500</v>
      </c>
      <c r="X35" s="28"/>
    </row>
    <row r="36" spans="1:24" s="1" customFormat="1" ht="33.7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80</v>
      </c>
      <c r="O36" s="24"/>
      <c r="P36" s="25">
        <f>100000</f>
        <v>100000</v>
      </c>
      <c r="Q36" s="25"/>
      <c r="R36" s="25"/>
      <c r="S36" s="25">
        <f>221250</f>
        <v>221250</v>
      </c>
      <c r="T36" s="25"/>
      <c r="U36" s="25"/>
      <c r="V36" s="25"/>
      <c r="W36" s="27" t="s">
        <v>39</v>
      </c>
      <c r="X36" s="27"/>
    </row>
    <row r="37" spans="1:24" s="1" customFormat="1" ht="4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82</v>
      </c>
      <c r="O37" s="24"/>
      <c r="P37" s="26" t="s">
        <v>39</v>
      </c>
      <c r="Q37" s="26"/>
      <c r="R37" s="26"/>
      <c r="S37" s="25">
        <f>1079.5</f>
        <v>1079.5</v>
      </c>
      <c r="T37" s="25"/>
      <c r="U37" s="25"/>
      <c r="V37" s="25"/>
      <c r="W37" s="27" t="s">
        <v>39</v>
      </c>
      <c r="X37" s="27"/>
    </row>
    <row r="38" spans="1:24" s="1" customFormat="1" ht="33.7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84</v>
      </c>
      <c r="O38" s="24"/>
      <c r="P38" s="26" t="s">
        <v>39</v>
      </c>
      <c r="Q38" s="26"/>
      <c r="R38" s="26"/>
      <c r="S38" s="25">
        <f>18600</f>
        <v>18600</v>
      </c>
      <c r="T38" s="25"/>
      <c r="U38" s="25"/>
      <c r="V38" s="25"/>
      <c r="W38" s="27" t="s">
        <v>39</v>
      </c>
      <c r="X38" s="27"/>
    </row>
    <row r="39" spans="1:24" s="1" customFormat="1" ht="13.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86</v>
      </c>
      <c r="O39" s="24"/>
      <c r="P39" s="26" t="s">
        <v>39</v>
      </c>
      <c r="Q39" s="26"/>
      <c r="R39" s="26"/>
      <c r="S39" s="25">
        <f>0</f>
        <v>0</v>
      </c>
      <c r="T39" s="25"/>
      <c r="U39" s="25"/>
      <c r="V39" s="25"/>
      <c r="W39" s="27" t="s">
        <v>39</v>
      </c>
      <c r="X39" s="27"/>
    </row>
    <row r="40" spans="1:24" s="1" customFormat="1" ht="24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88</v>
      </c>
      <c r="O40" s="24"/>
      <c r="P40" s="25">
        <f>7671500</f>
        <v>7671500</v>
      </c>
      <c r="Q40" s="25"/>
      <c r="R40" s="25"/>
      <c r="S40" s="25">
        <f>5711750</f>
        <v>5711750</v>
      </c>
      <c r="T40" s="25"/>
      <c r="U40" s="25"/>
      <c r="V40" s="25"/>
      <c r="W40" s="28">
        <f>1959750</f>
        <v>1959750</v>
      </c>
      <c r="X40" s="28"/>
    </row>
    <row r="41" spans="1:24" s="1" customFormat="1" ht="4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35</v>
      </c>
      <c r="M41" s="24"/>
      <c r="N41" s="24" t="s">
        <v>90</v>
      </c>
      <c r="O41" s="24"/>
      <c r="P41" s="25">
        <f>5356216</f>
        <v>5356216</v>
      </c>
      <c r="Q41" s="25"/>
      <c r="R41" s="25"/>
      <c r="S41" s="26" t="s">
        <v>39</v>
      </c>
      <c r="T41" s="26"/>
      <c r="U41" s="26"/>
      <c r="V41" s="26"/>
      <c r="W41" s="28">
        <f>5356216</f>
        <v>5356216</v>
      </c>
      <c r="X41" s="28"/>
    </row>
    <row r="42" spans="1:24" s="1" customFormat="1" ht="13.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35</v>
      </c>
      <c r="M42" s="24"/>
      <c r="N42" s="24" t="s">
        <v>92</v>
      </c>
      <c r="O42" s="24"/>
      <c r="P42" s="25">
        <f>61301</f>
        <v>61301</v>
      </c>
      <c r="Q42" s="25"/>
      <c r="R42" s="25"/>
      <c r="S42" s="26" t="s">
        <v>39</v>
      </c>
      <c r="T42" s="26"/>
      <c r="U42" s="26"/>
      <c r="V42" s="26"/>
      <c r="W42" s="28">
        <f>61301</f>
        <v>61301</v>
      </c>
      <c r="X42" s="28"/>
    </row>
    <row r="43" spans="1:24" s="1" customFormat="1" ht="33.75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35</v>
      </c>
      <c r="M43" s="24"/>
      <c r="N43" s="24" t="s">
        <v>94</v>
      </c>
      <c r="O43" s="24"/>
      <c r="P43" s="25">
        <f>293942</f>
        <v>293942</v>
      </c>
      <c r="Q43" s="25"/>
      <c r="R43" s="25"/>
      <c r="S43" s="25">
        <f>109789.88</f>
        <v>109789.88</v>
      </c>
      <c r="T43" s="25"/>
      <c r="U43" s="25"/>
      <c r="V43" s="25"/>
      <c r="W43" s="28">
        <f>184152.12</f>
        <v>184152.12</v>
      </c>
      <c r="X43" s="28"/>
    </row>
    <row r="44" spans="1:24" s="1" customFormat="1" ht="45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35</v>
      </c>
      <c r="M44" s="24"/>
      <c r="N44" s="24" t="s">
        <v>96</v>
      </c>
      <c r="O44" s="24"/>
      <c r="P44" s="25">
        <f>4069611.13</f>
        <v>4069611.13</v>
      </c>
      <c r="Q44" s="25"/>
      <c r="R44" s="25"/>
      <c r="S44" s="25">
        <f>2250988.86</f>
        <v>2250988.86</v>
      </c>
      <c r="T44" s="25"/>
      <c r="U44" s="25"/>
      <c r="V44" s="25"/>
      <c r="W44" s="28">
        <f>1818622.27</f>
        <v>1818622.27</v>
      </c>
      <c r="X44" s="28"/>
    </row>
    <row r="45" spans="1:24" s="1" customFormat="1" ht="24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35</v>
      </c>
      <c r="M45" s="24"/>
      <c r="N45" s="24" t="s">
        <v>98</v>
      </c>
      <c r="O45" s="24"/>
      <c r="P45" s="25">
        <f>1500000</f>
        <v>1500000</v>
      </c>
      <c r="Q45" s="25"/>
      <c r="R45" s="25"/>
      <c r="S45" s="26" t="s">
        <v>39</v>
      </c>
      <c r="T45" s="26"/>
      <c r="U45" s="26"/>
      <c r="V45" s="26"/>
      <c r="W45" s="28">
        <f>1500000</f>
        <v>1500000</v>
      </c>
      <c r="X45" s="28"/>
    </row>
    <row r="46" spans="1:24" s="1" customFormat="1" ht="13.5" customHeight="1">
      <c r="A46" s="29" t="s">
        <v>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99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23</v>
      </c>
      <c r="M48" s="13"/>
      <c r="N48" s="13" t="s">
        <v>100</v>
      </c>
      <c r="O48" s="13"/>
      <c r="P48" s="14" t="s">
        <v>25</v>
      </c>
      <c r="Q48" s="14"/>
      <c r="R48" s="14"/>
      <c r="S48" s="14" t="s">
        <v>26</v>
      </c>
      <c r="T48" s="14"/>
      <c r="U48" s="14"/>
      <c r="V48" s="14"/>
      <c r="W48" s="15" t="s">
        <v>27</v>
      </c>
      <c r="X48" s="15"/>
    </row>
    <row r="49" spans="1:24" s="1" customFormat="1" ht="13.5" customHeight="1">
      <c r="A49" s="16" t="s">
        <v>28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29</v>
      </c>
      <c r="M49" s="16"/>
      <c r="N49" s="16" t="s">
        <v>30</v>
      </c>
      <c r="O49" s="16"/>
      <c r="P49" s="17" t="s">
        <v>31</v>
      </c>
      <c r="Q49" s="17"/>
      <c r="R49" s="17"/>
      <c r="S49" s="17" t="s">
        <v>32</v>
      </c>
      <c r="T49" s="17"/>
      <c r="U49" s="17"/>
      <c r="V49" s="17"/>
      <c r="W49" s="18" t="s">
        <v>33</v>
      </c>
      <c r="X49" s="18"/>
    </row>
    <row r="50" spans="1:24" s="1" customFormat="1" ht="13.5" customHeight="1">
      <c r="A50" s="19" t="s">
        <v>101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102</v>
      </c>
      <c r="M50" s="20"/>
      <c r="N50" s="20" t="s">
        <v>36</v>
      </c>
      <c r="O50" s="20"/>
      <c r="P50" s="21">
        <f>29245074.92</f>
        <v>29245074.92</v>
      </c>
      <c r="Q50" s="21"/>
      <c r="R50" s="21"/>
      <c r="S50" s="21">
        <f>9763459.48</f>
        <v>9763459.48</v>
      </c>
      <c r="T50" s="21"/>
      <c r="U50" s="21"/>
      <c r="V50" s="21"/>
      <c r="W50" s="22">
        <f>19481615.44</f>
        <v>19481615.44</v>
      </c>
      <c r="X50" s="22"/>
    </row>
    <row r="51" spans="1:24" s="1" customFormat="1" ht="13.5" customHeight="1">
      <c r="A51" s="30" t="s">
        <v>103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102</v>
      </c>
      <c r="M51" s="31"/>
      <c r="N51" s="31" t="s">
        <v>104</v>
      </c>
      <c r="O51" s="31"/>
      <c r="P51" s="32">
        <f>704000</f>
        <v>704000</v>
      </c>
      <c r="Q51" s="32"/>
      <c r="R51" s="32"/>
      <c r="S51" s="32">
        <f>402595.42</f>
        <v>402595.42</v>
      </c>
      <c r="T51" s="32"/>
      <c r="U51" s="32"/>
      <c r="V51" s="32"/>
      <c r="W51" s="33">
        <f>301404.58</f>
        <v>301404.58</v>
      </c>
      <c r="X51" s="33"/>
    </row>
    <row r="52" spans="1:24" s="1" customFormat="1" ht="33.75" customHeight="1">
      <c r="A52" s="30" t="s">
        <v>105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102</v>
      </c>
      <c r="M52" s="31"/>
      <c r="N52" s="31" t="s">
        <v>106</v>
      </c>
      <c r="O52" s="31"/>
      <c r="P52" s="32">
        <f>196300</f>
        <v>196300</v>
      </c>
      <c r="Q52" s="32"/>
      <c r="R52" s="32"/>
      <c r="S52" s="32">
        <f>106305.77</f>
        <v>106305.77</v>
      </c>
      <c r="T52" s="32"/>
      <c r="U52" s="32"/>
      <c r="V52" s="32"/>
      <c r="W52" s="33">
        <f>89994.23</f>
        <v>89994.23</v>
      </c>
      <c r="X52" s="33"/>
    </row>
    <row r="53" spans="1:24" s="1" customFormat="1" ht="13.5" customHeight="1">
      <c r="A53" s="30" t="s">
        <v>103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102</v>
      </c>
      <c r="M53" s="31"/>
      <c r="N53" s="31" t="s">
        <v>107</v>
      </c>
      <c r="O53" s="31"/>
      <c r="P53" s="32">
        <f>3548000</f>
        <v>3548000</v>
      </c>
      <c r="Q53" s="32"/>
      <c r="R53" s="32"/>
      <c r="S53" s="32">
        <f>1498587.66</f>
        <v>1498587.66</v>
      </c>
      <c r="T53" s="32"/>
      <c r="U53" s="32"/>
      <c r="V53" s="32"/>
      <c r="W53" s="33">
        <f>2049412.34</f>
        <v>2049412.34</v>
      </c>
      <c r="X53" s="33"/>
    </row>
    <row r="54" spans="1:24" s="1" customFormat="1" ht="24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102</v>
      </c>
      <c r="M54" s="31"/>
      <c r="N54" s="31" t="s">
        <v>109</v>
      </c>
      <c r="O54" s="31"/>
      <c r="P54" s="32">
        <f>1000</f>
        <v>1000</v>
      </c>
      <c r="Q54" s="32"/>
      <c r="R54" s="32"/>
      <c r="S54" s="34" t="s">
        <v>39</v>
      </c>
      <c r="T54" s="34"/>
      <c r="U54" s="34"/>
      <c r="V54" s="34"/>
      <c r="W54" s="33">
        <f>1000</f>
        <v>1000</v>
      </c>
      <c r="X54" s="33"/>
    </row>
    <row r="55" spans="1:24" s="1" customFormat="1" ht="33.75" customHeight="1">
      <c r="A55" s="30" t="s">
        <v>105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102</v>
      </c>
      <c r="M55" s="31"/>
      <c r="N55" s="31" t="s">
        <v>110</v>
      </c>
      <c r="O55" s="31"/>
      <c r="P55" s="32">
        <f>1045752</f>
        <v>1045752</v>
      </c>
      <c r="Q55" s="32"/>
      <c r="R55" s="32"/>
      <c r="S55" s="32">
        <f>382171.87</f>
        <v>382171.87</v>
      </c>
      <c r="T55" s="32"/>
      <c r="U55" s="32"/>
      <c r="V55" s="32"/>
      <c r="W55" s="33">
        <f>663580.13</f>
        <v>663580.13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102</v>
      </c>
      <c r="M56" s="31"/>
      <c r="N56" s="31" t="s">
        <v>112</v>
      </c>
      <c r="O56" s="31"/>
      <c r="P56" s="32">
        <f>340625</f>
        <v>340625</v>
      </c>
      <c r="Q56" s="32"/>
      <c r="R56" s="32"/>
      <c r="S56" s="32">
        <f>156500.4</f>
        <v>156500.4</v>
      </c>
      <c r="T56" s="32"/>
      <c r="U56" s="32"/>
      <c r="V56" s="32"/>
      <c r="W56" s="33">
        <f>184124.6</f>
        <v>184124.6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102</v>
      </c>
      <c r="M57" s="31"/>
      <c r="N57" s="31" t="s">
        <v>114</v>
      </c>
      <c r="O57" s="31"/>
      <c r="P57" s="32">
        <f>180000</f>
        <v>180000</v>
      </c>
      <c r="Q57" s="32"/>
      <c r="R57" s="32"/>
      <c r="S57" s="32">
        <f>107367.23</f>
        <v>107367.23</v>
      </c>
      <c r="T57" s="32"/>
      <c r="U57" s="32"/>
      <c r="V57" s="32"/>
      <c r="W57" s="33">
        <f>72632.77</f>
        <v>72632.77</v>
      </c>
      <c r="X57" s="33"/>
    </row>
    <row r="58" spans="1:24" s="1" customFormat="1" ht="13.5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102</v>
      </c>
      <c r="M58" s="31"/>
      <c r="N58" s="31" t="s">
        <v>116</v>
      </c>
      <c r="O58" s="31"/>
      <c r="P58" s="32">
        <f>6000</f>
        <v>6000</v>
      </c>
      <c r="Q58" s="32"/>
      <c r="R58" s="32"/>
      <c r="S58" s="32">
        <f>1996</f>
        <v>1996</v>
      </c>
      <c r="T58" s="32"/>
      <c r="U58" s="32"/>
      <c r="V58" s="32"/>
      <c r="W58" s="33">
        <f>4004</f>
        <v>4004</v>
      </c>
      <c r="X58" s="33"/>
    </row>
    <row r="59" spans="1:24" s="1" customFormat="1" ht="13.5" customHeight="1">
      <c r="A59" s="30" t="s">
        <v>117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102</v>
      </c>
      <c r="M59" s="31"/>
      <c r="N59" s="31" t="s">
        <v>118</v>
      </c>
      <c r="O59" s="31"/>
      <c r="P59" s="32">
        <f>8000</f>
        <v>8000</v>
      </c>
      <c r="Q59" s="32"/>
      <c r="R59" s="32"/>
      <c r="S59" s="32">
        <f>2656</f>
        <v>2656</v>
      </c>
      <c r="T59" s="32"/>
      <c r="U59" s="32"/>
      <c r="V59" s="32"/>
      <c r="W59" s="33">
        <f>5344</f>
        <v>5344</v>
      </c>
      <c r="X59" s="33"/>
    </row>
    <row r="60" spans="1:24" s="1" customFormat="1" ht="13.5" customHeigh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102</v>
      </c>
      <c r="M60" s="31"/>
      <c r="N60" s="31" t="s">
        <v>120</v>
      </c>
      <c r="O60" s="31"/>
      <c r="P60" s="32">
        <f>1000</f>
        <v>1000</v>
      </c>
      <c r="Q60" s="32"/>
      <c r="R60" s="32"/>
      <c r="S60" s="32">
        <f>631.07</f>
        <v>631.07</v>
      </c>
      <c r="T60" s="32"/>
      <c r="U60" s="32"/>
      <c r="V60" s="32"/>
      <c r="W60" s="33">
        <f>368.93</f>
        <v>368.93</v>
      </c>
      <c r="X60" s="33"/>
    </row>
    <row r="61" spans="1:24" s="1" customFormat="1" ht="13.5" customHeight="1">
      <c r="A61" s="30" t="s">
        <v>121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102</v>
      </c>
      <c r="M61" s="31"/>
      <c r="N61" s="31" t="s">
        <v>122</v>
      </c>
      <c r="O61" s="31"/>
      <c r="P61" s="32">
        <f>50000</f>
        <v>50000</v>
      </c>
      <c r="Q61" s="32"/>
      <c r="R61" s="32"/>
      <c r="S61" s="34" t="s">
        <v>39</v>
      </c>
      <c r="T61" s="34"/>
      <c r="U61" s="34"/>
      <c r="V61" s="34"/>
      <c r="W61" s="33">
        <f>50000</f>
        <v>50000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102</v>
      </c>
      <c r="M62" s="31"/>
      <c r="N62" s="31" t="s">
        <v>123</v>
      </c>
      <c r="O62" s="31"/>
      <c r="P62" s="32">
        <f>400000</f>
        <v>400000</v>
      </c>
      <c r="Q62" s="32"/>
      <c r="R62" s="32"/>
      <c r="S62" s="32">
        <f>138614.9</f>
        <v>138614.9</v>
      </c>
      <c r="T62" s="32"/>
      <c r="U62" s="32"/>
      <c r="V62" s="32"/>
      <c r="W62" s="33">
        <f>261385.1</f>
        <v>261385.1</v>
      </c>
      <c r="X62" s="33"/>
    </row>
    <row r="63" spans="1:24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102</v>
      </c>
      <c r="M63" s="31"/>
      <c r="N63" s="31" t="s">
        <v>124</v>
      </c>
      <c r="O63" s="31"/>
      <c r="P63" s="32">
        <f>314187</f>
        <v>314187</v>
      </c>
      <c r="Q63" s="32"/>
      <c r="R63" s="32"/>
      <c r="S63" s="32">
        <f>193761.48</f>
        <v>193761.48</v>
      </c>
      <c r="T63" s="32"/>
      <c r="U63" s="32"/>
      <c r="V63" s="32"/>
      <c r="W63" s="33">
        <f>120425.52</f>
        <v>120425.52</v>
      </c>
      <c r="X63" s="33"/>
    </row>
    <row r="64" spans="1:24" s="1" customFormat="1" ht="13.5" customHeight="1">
      <c r="A64" s="30" t="s">
        <v>111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102</v>
      </c>
      <c r="M64" s="31"/>
      <c r="N64" s="31" t="s">
        <v>125</v>
      </c>
      <c r="O64" s="31"/>
      <c r="P64" s="32">
        <f>150000</f>
        <v>150000</v>
      </c>
      <c r="Q64" s="32"/>
      <c r="R64" s="32"/>
      <c r="S64" s="32">
        <f>17000</f>
        <v>17000</v>
      </c>
      <c r="T64" s="32"/>
      <c r="U64" s="32"/>
      <c r="V64" s="32"/>
      <c r="W64" s="33">
        <f>133000</f>
        <v>133000</v>
      </c>
      <c r="X64" s="33"/>
    </row>
    <row r="65" spans="1:24" s="1" customFormat="1" ht="13.5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102</v>
      </c>
      <c r="M65" s="31"/>
      <c r="N65" s="31" t="s">
        <v>127</v>
      </c>
      <c r="O65" s="31"/>
      <c r="P65" s="32">
        <f>158113</f>
        <v>158113</v>
      </c>
      <c r="Q65" s="32"/>
      <c r="R65" s="32"/>
      <c r="S65" s="32">
        <f>57250</f>
        <v>57250</v>
      </c>
      <c r="T65" s="32"/>
      <c r="U65" s="32"/>
      <c r="V65" s="32"/>
      <c r="W65" s="33">
        <f>100863</f>
        <v>100863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102</v>
      </c>
      <c r="M66" s="31"/>
      <c r="N66" s="31" t="s">
        <v>128</v>
      </c>
      <c r="O66" s="31"/>
      <c r="P66" s="32">
        <f>304857.5</f>
        <v>304857.5</v>
      </c>
      <c r="Q66" s="32"/>
      <c r="R66" s="32"/>
      <c r="S66" s="32">
        <f>107797.99</f>
        <v>107797.99</v>
      </c>
      <c r="T66" s="32"/>
      <c r="U66" s="32"/>
      <c r="V66" s="32"/>
      <c r="W66" s="33">
        <f>197059.51</f>
        <v>197059.51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102</v>
      </c>
      <c r="M67" s="31"/>
      <c r="N67" s="31" t="s">
        <v>129</v>
      </c>
      <c r="O67" s="31"/>
      <c r="P67" s="32">
        <f>33281.04</f>
        <v>33281.04</v>
      </c>
      <c r="Q67" s="32"/>
      <c r="R67" s="32"/>
      <c r="S67" s="32">
        <f>9468.54</f>
        <v>9468.54</v>
      </c>
      <c r="T67" s="32"/>
      <c r="U67" s="32"/>
      <c r="V67" s="32"/>
      <c r="W67" s="33">
        <f>23812.5</f>
        <v>23812.5</v>
      </c>
      <c r="X67" s="33"/>
    </row>
    <row r="68" spans="1:24" s="1" customFormat="1" ht="24" customHeight="1">
      <c r="A68" s="30" t="s">
        <v>130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102</v>
      </c>
      <c r="M68" s="31"/>
      <c r="N68" s="31" t="s">
        <v>131</v>
      </c>
      <c r="O68" s="31"/>
      <c r="P68" s="32">
        <f>42418.96</f>
        <v>42418.96</v>
      </c>
      <c r="Q68" s="32"/>
      <c r="R68" s="32"/>
      <c r="S68" s="32">
        <f>42418.96</f>
        <v>42418.96</v>
      </c>
      <c r="T68" s="32"/>
      <c r="U68" s="32"/>
      <c r="V68" s="32"/>
      <c r="W68" s="33">
        <f>0</f>
        <v>0</v>
      </c>
      <c r="X68" s="33"/>
    </row>
    <row r="69" spans="1:24" s="1" customFormat="1" ht="13.5" customHeight="1">
      <c r="A69" s="30" t="s">
        <v>117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102</v>
      </c>
      <c r="M69" s="31"/>
      <c r="N69" s="31" t="s">
        <v>132</v>
      </c>
      <c r="O69" s="31"/>
      <c r="P69" s="32">
        <f>22033.33</f>
        <v>22033.33</v>
      </c>
      <c r="Q69" s="32"/>
      <c r="R69" s="32"/>
      <c r="S69" s="32">
        <f>22033.33</f>
        <v>22033.33</v>
      </c>
      <c r="T69" s="32"/>
      <c r="U69" s="32"/>
      <c r="V69" s="32"/>
      <c r="W69" s="33">
        <f>0</f>
        <v>0</v>
      </c>
      <c r="X69" s="33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102</v>
      </c>
      <c r="M70" s="31"/>
      <c r="N70" s="31" t="s">
        <v>133</v>
      </c>
      <c r="O70" s="31"/>
      <c r="P70" s="32">
        <f>12266.67</f>
        <v>12266.67</v>
      </c>
      <c r="Q70" s="32"/>
      <c r="R70" s="32"/>
      <c r="S70" s="34" t="s">
        <v>39</v>
      </c>
      <c r="T70" s="34"/>
      <c r="U70" s="34"/>
      <c r="V70" s="34"/>
      <c r="W70" s="33">
        <f>12266.67</f>
        <v>12266.67</v>
      </c>
      <c r="X70" s="33"/>
    </row>
    <row r="71" spans="1:24" s="1" customFormat="1" ht="13.5" customHeight="1">
      <c r="A71" s="30" t="s">
        <v>103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102</v>
      </c>
      <c r="M71" s="31"/>
      <c r="N71" s="31" t="s">
        <v>134</v>
      </c>
      <c r="O71" s="31"/>
      <c r="P71" s="32">
        <f>225756</f>
        <v>225756</v>
      </c>
      <c r="Q71" s="32"/>
      <c r="R71" s="32"/>
      <c r="S71" s="32">
        <f>84324</f>
        <v>84324</v>
      </c>
      <c r="T71" s="32"/>
      <c r="U71" s="32"/>
      <c r="V71" s="32"/>
      <c r="W71" s="33">
        <f>141432</f>
        <v>141432</v>
      </c>
      <c r="X71" s="33"/>
    </row>
    <row r="72" spans="1:24" s="1" customFormat="1" ht="33.75" customHeight="1">
      <c r="A72" s="30" t="s">
        <v>105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102</v>
      </c>
      <c r="M72" s="31"/>
      <c r="N72" s="31" t="s">
        <v>135</v>
      </c>
      <c r="O72" s="31"/>
      <c r="P72" s="32">
        <f>68186</f>
        <v>68186</v>
      </c>
      <c r="Q72" s="32"/>
      <c r="R72" s="32"/>
      <c r="S72" s="32">
        <f>25465.88</f>
        <v>25465.88</v>
      </c>
      <c r="T72" s="32"/>
      <c r="U72" s="32"/>
      <c r="V72" s="32"/>
      <c r="W72" s="33">
        <f>42720.12</f>
        <v>42720.12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102</v>
      </c>
      <c r="M73" s="31"/>
      <c r="N73" s="31" t="s">
        <v>136</v>
      </c>
      <c r="O73" s="31"/>
      <c r="P73" s="32">
        <f>0</f>
        <v>0</v>
      </c>
      <c r="Q73" s="32"/>
      <c r="R73" s="32"/>
      <c r="S73" s="34" t="s">
        <v>39</v>
      </c>
      <c r="T73" s="34"/>
      <c r="U73" s="34"/>
      <c r="V73" s="34"/>
      <c r="W73" s="35" t="s">
        <v>39</v>
      </c>
      <c r="X73" s="35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102</v>
      </c>
      <c r="M74" s="31"/>
      <c r="N74" s="31" t="s">
        <v>137</v>
      </c>
      <c r="O74" s="31"/>
      <c r="P74" s="32">
        <f>7000</f>
        <v>7000</v>
      </c>
      <c r="Q74" s="32"/>
      <c r="R74" s="32"/>
      <c r="S74" s="34" t="s">
        <v>39</v>
      </c>
      <c r="T74" s="34"/>
      <c r="U74" s="34"/>
      <c r="V74" s="34"/>
      <c r="W74" s="33">
        <f>7000</f>
        <v>7000</v>
      </c>
      <c r="X74" s="33"/>
    </row>
    <row r="75" spans="1:24" s="1" customFormat="1" ht="13.5" customHeight="1">
      <c r="A75" s="30" t="s">
        <v>111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102</v>
      </c>
      <c r="M75" s="31"/>
      <c r="N75" s="31" t="s">
        <v>138</v>
      </c>
      <c r="O75" s="31"/>
      <c r="P75" s="32">
        <f>8000</f>
        <v>8000</v>
      </c>
      <c r="Q75" s="32"/>
      <c r="R75" s="32"/>
      <c r="S75" s="34" t="s">
        <v>39</v>
      </c>
      <c r="T75" s="34"/>
      <c r="U75" s="34"/>
      <c r="V75" s="34"/>
      <c r="W75" s="33">
        <f>8000</f>
        <v>8000</v>
      </c>
      <c r="X75" s="33"/>
    </row>
    <row r="76" spans="1:24" s="1" customFormat="1" ht="13.5" customHeight="1">
      <c r="A76" s="30" t="s">
        <v>111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102</v>
      </c>
      <c r="M76" s="31"/>
      <c r="N76" s="31" t="s">
        <v>139</v>
      </c>
      <c r="O76" s="31"/>
      <c r="P76" s="32">
        <f>5000</f>
        <v>5000</v>
      </c>
      <c r="Q76" s="32"/>
      <c r="R76" s="32"/>
      <c r="S76" s="34" t="s">
        <v>39</v>
      </c>
      <c r="T76" s="34"/>
      <c r="U76" s="34"/>
      <c r="V76" s="34"/>
      <c r="W76" s="33">
        <f>5000</f>
        <v>5000</v>
      </c>
      <c r="X76" s="33"/>
    </row>
    <row r="77" spans="1:24" s="1" customFormat="1" ht="13.5" customHeight="1">
      <c r="A77" s="30" t="s">
        <v>111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102</v>
      </c>
      <c r="M77" s="31"/>
      <c r="N77" s="31" t="s">
        <v>140</v>
      </c>
      <c r="O77" s="31"/>
      <c r="P77" s="32">
        <f>20000</f>
        <v>20000</v>
      </c>
      <c r="Q77" s="32"/>
      <c r="R77" s="32"/>
      <c r="S77" s="32">
        <f>2113.44</f>
        <v>2113.44</v>
      </c>
      <c r="T77" s="32"/>
      <c r="U77" s="32"/>
      <c r="V77" s="32"/>
      <c r="W77" s="33">
        <f>17886.56</f>
        <v>17886.56</v>
      </c>
      <c r="X77" s="33"/>
    </row>
    <row r="78" spans="1:24" s="1" customFormat="1" ht="13.5" customHeight="1">
      <c r="A78" s="30" t="s">
        <v>111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102</v>
      </c>
      <c r="M78" s="31"/>
      <c r="N78" s="31" t="s">
        <v>141</v>
      </c>
      <c r="O78" s="31"/>
      <c r="P78" s="32">
        <f>580000</f>
        <v>580000</v>
      </c>
      <c r="Q78" s="32"/>
      <c r="R78" s="32"/>
      <c r="S78" s="32">
        <f>531830.22</f>
        <v>531830.22</v>
      </c>
      <c r="T78" s="32"/>
      <c r="U78" s="32"/>
      <c r="V78" s="32"/>
      <c r="W78" s="33">
        <f>48169.78</f>
        <v>48169.78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102</v>
      </c>
      <c r="M79" s="31"/>
      <c r="N79" s="31" t="s">
        <v>142</v>
      </c>
      <c r="O79" s="31"/>
      <c r="P79" s="32">
        <f>3389611.13</f>
        <v>3389611.13</v>
      </c>
      <c r="Q79" s="32"/>
      <c r="R79" s="32"/>
      <c r="S79" s="32">
        <f>2006613.86</f>
        <v>2006613.86</v>
      </c>
      <c r="T79" s="32"/>
      <c r="U79" s="32"/>
      <c r="V79" s="32"/>
      <c r="W79" s="33">
        <f>1382997.27</f>
        <v>1382997.27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102</v>
      </c>
      <c r="M80" s="31"/>
      <c r="N80" s="31" t="s">
        <v>143</v>
      </c>
      <c r="O80" s="31"/>
      <c r="P80" s="32">
        <f>0</f>
        <v>0</v>
      </c>
      <c r="Q80" s="32"/>
      <c r="R80" s="32"/>
      <c r="S80" s="34" t="s">
        <v>39</v>
      </c>
      <c r="T80" s="34"/>
      <c r="U80" s="34"/>
      <c r="V80" s="34"/>
      <c r="W80" s="35" t="s">
        <v>39</v>
      </c>
      <c r="X80" s="35"/>
    </row>
    <row r="81" spans="1:24" s="1" customFormat="1" ht="13.5" customHeight="1">
      <c r="A81" s="30" t="s">
        <v>126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102</v>
      </c>
      <c r="M81" s="31"/>
      <c r="N81" s="31" t="s">
        <v>144</v>
      </c>
      <c r="O81" s="31"/>
      <c r="P81" s="32">
        <f>2118310.2</f>
        <v>2118310.2</v>
      </c>
      <c r="Q81" s="32"/>
      <c r="R81" s="32"/>
      <c r="S81" s="34" t="s">
        <v>39</v>
      </c>
      <c r="T81" s="34"/>
      <c r="U81" s="34"/>
      <c r="V81" s="34"/>
      <c r="W81" s="33">
        <f>2118310.2</f>
        <v>2118310.2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102</v>
      </c>
      <c r="M82" s="31"/>
      <c r="N82" s="31" t="s">
        <v>145</v>
      </c>
      <c r="O82" s="31"/>
      <c r="P82" s="32">
        <f>2525858.17</f>
        <v>2525858.17</v>
      </c>
      <c r="Q82" s="32"/>
      <c r="R82" s="32"/>
      <c r="S82" s="32">
        <f>1225387.9</f>
        <v>1225387.9</v>
      </c>
      <c r="T82" s="32"/>
      <c r="U82" s="32"/>
      <c r="V82" s="32"/>
      <c r="W82" s="33">
        <f>1300470.27</f>
        <v>1300470.27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102</v>
      </c>
      <c r="M83" s="31"/>
      <c r="N83" s="31" t="s">
        <v>146</v>
      </c>
      <c r="O83" s="31"/>
      <c r="P83" s="32">
        <f>0</f>
        <v>0</v>
      </c>
      <c r="Q83" s="32"/>
      <c r="R83" s="32"/>
      <c r="S83" s="34" t="s">
        <v>39</v>
      </c>
      <c r="T83" s="34"/>
      <c r="U83" s="34"/>
      <c r="V83" s="34"/>
      <c r="W83" s="35" t="s">
        <v>39</v>
      </c>
      <c r="X83" s="35"/>
    </row>
    <row r="84" spans="1:24" s="1" customFormat="1" ht="13.5" customHeight="1">
      <c r="A84" s="30" t="s">
        <v>126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102</v>
      </c>
      <c r="M84" s="31"/>
      <c r="N84" s="31" t="s">
        <v>147</v>
      </c>
      <c r="O84" s="31"/>
      <c r="P84" s="32">
        <f>86417.42</f>
        <v>86417.42</v>
      </c>
      <c r="Q84" s="32"/>
      <c r="R84" s="32"/>
      <c r="S84" s="34" t="s">
        <v>39</v>
      </c>
      <c r="T84" s="34"/>
      <c r="U84" s="34"/>
      <c r="V84" s="34"/>
      <c r="W84" s="33">
        <f>86417.42</f>
        <v>86417.42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102</v>
      </c>
      <c r="M85" s="31"/>
      <c r="N85" s="31" t="s">
        <v>148</v>
      </c>
      <c r="O85" s="31"/>
      <c r="P85" s="32">
        <f>0</f>
        <v>0</v>
      </c>
      <c r="Q85" s="32"/>
      <c r="R85" s="32"/>
      <c r="S85" s="34" t="s">
        <v>39</v>
      </c>
      <c r="T85" s="34"/>
      <c r="U85" s="34"/>
      <c r="V85" s="34"/>
      <c r="W85" s="35" t="s">
        <v>39</v>
      </c>
      <c r="X85" s="35"/>
    </row>
    <row r="86" spans="1:24" s="1" customFormat="1" ht="13.5" customHeight="1">
      <c r="A86" s="30" t="s">
        <v>126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102</v>
      </c>
      <c r="M86" s="31"/>
      <c r="N86" s="31" t="s">
        <v>149</v>
      </c>
      <c r="O86" s="31"/>
      <c r="P86" s="32">
        <f>3714285</f>
        <v>3714285</v>
      </c>
      <c r="Q86" s="32"/>
      <c r="R86" s="32"/>
      <c r="S86" s="34" t="s">
        <v>39</v>
      </c>
      <c r="T86" s="34"/>
      <c r="U86" s="34"/>
      <c r="V86" s="34"/>
      <c r="W86" s="33">
        <f>3714285</f>
        <v>3714285</v>
      </c>
      <c r="X86" s="33"/>
    </row>
    <row r="87" spans="1:24" s="1" customFormat="1" ht="13.5" customHeight="1">
      <c r="A87" s="30" t="s">
        <v>111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102</v>
      </c>
      <c r="M87" s="31"/>
      <c r="N87" s="31" t="s">
        <v>150</v>
      </c>
      <c r="O87" s="31"/>
      <c r="P87" s="32">
        <f>0</f>
        <v>0</v>
      </c>
      <c r="Q87" s="32"/>
      <c r="R87" s="32"/>
      <c r="S87" s="34" t="s">
        <v>39</v>
      </c>
      <c r="T87" s="34"/>
      <c r="U87" s="34"/>
      <c r="V87" s="34"/>
      <c r="W87" s="35" t="s">
        <v>39</v>
      </c>
      <c r="X87" s="35"/>
    </row>
    <row r="88" spans="1:24" s="1" customFormat="1" ht="13.5" customHeight="1">
      <c r="A88" s="30" t="s">
        <v>126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102</v>
      </c>
      <c r="M88" s="31"/>
      <c r="N88" s="31" t="s">
        <v>151</v>
      </c>
      <c r="O88" s="31"/>
      <c r="P88" s="32">
        <f>1641931</f>
        <v>1641931</v>
      </c>
      <c r="Q88" s="32"/>
      <c r="R88" s="32"/>
      <c r="S88" s="34" t="s">
        <v>39</v>
      </c>
      <c r="T88" s="34"/>
      <c r="U88" s="34"/>
      <c r="V88" s="34"/>
      <c r="W88" s="33">
        <f>1641931</f>
        <v>1641931</v>
      </c>
      <c r="X88" s="33"/>
    </row>
    <row r="89" spans="1:24" s="1" customFormat="1" ht="13.5" customHeight="1">
      <c r="A89" s="30" t="s">
        <v>126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102</v>
      </c>
      <c r="M89" s="31"/>
      <c r="N89" s="31" t="s">
        <v>152</v>
      </c>
      <c r="O89" s="31"/>
      <c r="P89" s="32">
        <f>3227</f>
        <v>3227</v>
      </c>
      <c r="Q89" s="32"/>
      <c r="R89" s="32"/>
      <c r="S89" s="34" t="s">
        <v>39</v>
      </c>
      <c r="T89" s="34"/>
      <c r="U89" s="34"/>
      <c r="V89" s="34"/>
      <c r="W89" s="33">
        <f>3227</f>
        <v>3227</v>
      </c>
      <c r="X89" s="33"/>
    </row>
    <row r="90" spans="1:24" s="1" customFormat="1" ht="13.5" customHeight="1">
      <c r="A90" s="30" t="s">
        <v>126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102</v>
      </c>
      <c r="M90" s="31"/>
      <c r="N90" s="31" t="s">
        <v>153</v>
      </c>
      <c r="O90" s="31"/>
      <c r="P90" s="32">
        <f>61301</f>
        <v>61301</v>
      </c>
      <c r="Q90" s="32"/>
      <c r="R90" s="32"/>
      <c r="S90" s="34" t="s">
        <v>39</v>
      </c>
      <c r="T90" s="34"/>
      <c r="U90" s="34"/>
      <c r="V90" s="34"/>
      <c r="W90" s="33">
        <f>61301</f>
        <v>61301</v>
      </c>
      <c r="X90" s="33"/>
    </row>
    <row r="91" spans="1:24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102</v>
      </c>
      <c r="M91" s="31"/>
      <c r="N91" s="31" t="s">
        <v>154</v>
      </c>
      <c r="O91" s="31"/>
      <c r="P91" s="32">
        <f>65000</f>
        <v>65000</v>
      </c>
      <c r="Q91" s="32"/>
      <c r="R91" s="32"/>
      <c r="S91" s="32">
        <f>20887.1</f>
        <v>20887.1</v>
      </c>
      <c r="T91" s="32"/>
      <c r="U91" s="32"/>
      <c r="V91" s="32"/>
      <c r="W91" s="33">
        <f>44112.9</f>
        <v>44112.9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102</v>
      </c>
      <c r="M92" s="31"/>
      <c r="N92" s="31" t="s">
        <v>155</v>
      </c>
      <c r="O92" s="31"/>
      <c r="P92" s="32">
        <f>234091.84</f>
        <v>234091.84</v>
      </c>
      <c r="Q92" s="32"/>
      <c r="R92" s="32"/>
      <c r="S92" s="34" t="s">
        <v>39</v>
      </c>
      <c r="T92" s="34"/>
      <c r="U92" s="34"/>
      <c r="V92" s="34"/>
      <c r="W92" s="33">
        <f>234091.84</f>
        <v>234091.84</v>
      </c>
      <c r="X92" s="33"/>
    </row>
    <row r="93" spans="1:24" s="1" customFormat="1" ht="24" customHeight="1">
      <c r="A93" s="30" t="s">
        <v>156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102</v>
      </c>
      <c r="M93" s="31"/>
      <c r="N93" s="31" t="s">
        <v>157</v>
      </c>
      <c r="O93" s="31"/>
      <c r="P93" s="32">
        <f>445908.16</f>
        <v>445908.16</v>
      </c>
      <c r="Q93" s="32"/>
      <c r="R93" s="32"/>
      <c r="S93" s="32">
        <f>244375</f>
        <v>244375</v>
      </c>
      <c r="T93" s="32"/>
      <c r="U93" s="32"/>
      <c r="V93" s="32"/>
      <c r="W93" s="33">
        <f>201533.16</f>
        <v>201533.16</v>
      </c>
      <c r="X93" s="33"/>
    </row>
    <row r="94" spans="1:24" s="1" customFormat="1" ht="13.5" customHeight="1">
      <c r="A94" s="30" t="s">
        <v>111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102</v>
      </c>
      <c r="M94" s="31"/>
      <c r="N94" s="31" t="s">
        <v>158</v>
      </c>
      <c r="O94" s="31"/>
      <c r="P94" s="32">
        <f>800000</f>
        <v>800000</v>
      </c>
      <c r="Q94" s="32"/>
      <c r="R94" s="32"/>
      <c r="S94" s="32">
        <f>437221.24</f>
        <v>437221.24</v>
      </c>
      <c r="T94" s="32"/>
      <c r="U94" s="32"/>
      <c r="V94" s="32"/>
      <c r="W94" s="33">
        <f>362778.76</f>
        <v>362778.76</v>
      </c>
      <c r="X94" s="33"/>
    </row>
    <row r="95" spans="1:24" s="1" customFormat="1" ht="13.5" customHeight="1">
      <c r="A95" s="30" t="s">
        <v>113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102</v>
      </c>
      <c r="M95" s="31"/>
      <c r="N95" s="31" t="s">
        <v>159</v>
      </c>
      <c r="O95" s="31"/>
      <c r="P95" s="32">
        <f>1200000</f>
        <v>1200000</v>
      </c>
      <c r="Q95" s="32"/>
      <c r="R95" s="32"/>
      <c r="S95" s="32">
        <f>491465.54</f>
        <v>491465.54</v>
      </c>
      <c r="T95" s="32"/>
      <c r="U95" s="32"/>
      <c r="V95" s="32"/>
      <c r="W95" s="33">
        <f>708534.46</f>
        <v>708534.46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102</v>
      </c>
      <c r="M96" s="31"/>
      <c r="N96" s="31" t="s">
        <v>160</v>
      </c>
      <c r="O96" s="31"/>
      <c r="P96" s="32">
        <f>150000</f>
        <v>150000</v>
      </c>
      <c r="Q96" s="32"/>
      <c r="R96" s="32"/>
      <c r="S96" s="32">
        <f>60325.35</f>
        <v>60325.35</v>
      </c>
      <c r="T96" s="32"/>
      <c r="U96" s="32"/>
      <c r="V96" s="32"/>
      <c r="W96" s="33">
        <f>89674.65</f>
        <v>89674.65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102</v>
      </c>
      <c r="M97" s="31"/>
      <c r="N97" s="31" t="s">
        <v>161</v>
      </c>
      <c r="O97" s="31"/>
      <c r="P97" s="32">
        <f>35164.2</f>
        <v>35164.2</v>
      </c>
      <c r="Q97" s="32"/>
      <c r="R97" s="32"/>
      <c r="S97" s="32">
        <f>3750</f>
        <v>3750</v>
      </c>
      <c r="T97" s="32"/>
      <c r="U97" s="32"/>
      <c r="V97" s="32"/>
      <c r="W97" s="33">
        <f>31414.2</f>
        <v>31414.2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102</v>
      </c>
      <c r="M98" s="31"/>
      <c r="N98" s="31" t="s">
        <v>162</v>
      </c>
      <c r="O98" s="31"/>
      <c r="P98" s="32">
        <f>1928754.77</f>
        <v>1928754.77</v>
      </c>
      <c r="Q98" s="32"/>
      <c r="R98" s="32"/>
      <c r="S98" s="32">
        <f>1130629.03</f>
        <v>1130629.03</v>
      </c>
      <c r="T98" s="32"/>
      <c r="U98" s="32"/>
      <c r="V98" s="32"/>
      <c r="W98" s="33">
        <f>798125.74</f>
        <v>798125.74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102</v>
      </c>
      <c r="M99" s="31"/>
      <c r="N99" s="31" t="s">
        <v>163</v>
      </c>
      <c r="O99" s="31"/>
      <c r="P99" s="32">
        <f>133719</f>
        <v>133719</v>
      </c>
      <c r="Q99" s="32"/>
      <c r="R99" s="32"/>
      <c r="S99" s="34" t="s">
        <v>39</v>
      </c>
      <c r="T99" s="34"/>
      <c r="U99" s="34"/>
      <c r="V99" s="34"/>
      <c r="W99" s="33">
        <f>133719</f>
        <v>133719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102</v>
      </c>
      <c r="M100" s="31"/>
      <c r="N100" s="31" t="s">
        <v>164</v>
      </c>
      <c r="O100" s="31"/>
      <c r="P100" s="32">
        <f>0</f>
        <v>0</v>
      </c>
      <c r="Q100" s="32"/>
      <c r="R100" s="32"/>
      <c r="S100" s="34" t="s">
        <v>39</v>
      </c>
      <c r="T100" s="34"/>
      <c r="U100" s="34"/>
      <c r="V100" s="34"/>
      <c r="W100" s="35" t="s">
        <v>39</v>
      </c>
      <c r="X100" s="35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102</v>
      </c>
      <c r="M101" s="31"/>
      <c r="N101" s="31" t="s">
        <v>165</v>
      </c>
      <c r="O101" s="31"/>
      <c r="P101" s="32">
        <f>57737.15</f>
        <v>57737.15</v>
      </c>
      <c r="Q101" s="32"/>
      <c r="R101" s="32"/>
      <c r="S101" s="32">
        <f>30300</f>
        <v>30300</v>
      </c>
      <c r="T101" s="32"/>
      <c r="U101" s="32"/>
      <c r="V101" s="32"/>
      <c r="W101" s="33">
        <f>27437.15</f>
        <v>27437.15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102</v>
      </c>
      <c r="M102" s="31"/>
      <c r="N102" s="31" t="s">
        <v>166</v>
      </c>
      <c r="O102" s="31"/>
      <c r="P102" s="32">
        <f>1500000</f>
        <v>1500000</v>
      </c>
      <c r="Q102" s="32"/>
      <c r="R102" s="32"/>
      <c r="S102" s="34" t="s">
        <v>39</v>
      </c>
      <c r="T102" s="34"/>
      <c r="U102" s="34"/>
      <c r="V102" s="34"/>
      <c r="W102" s="33">
        <f>1500000</f>
        <v>1500000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102</v>
      </c>
      <c r="M103" s="31"/>
      <c r="N103" s="31" t="s">
        <v>167</v>
      </c>
      <c r="O103" s="31"/>
      <c r="P103" s="32">
        <f>40000</f>
        <v>40000</v>
      </c>
      <c r="Q103" s="32"/>
      <c r="R103" s="32"/>
      <c r="S103" s="34" t="s">
        <v>39</v>
      </c>
      <c r="T103" s="34"/>
      <c r="U103" s="34"/>
      <c r="V103" s="34"/>
      <c r="W103" s="33">
        <f>40000</f>
        <v>40000</v>
      </c>
      <c r="X103" s="33"/>
    </row>
    <row r="104" spans="1:24" s="1" customFormat="1" ht="13.5" customHeight="1">
      <c r="A104" s="30" t="s">
        <v>111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102</v>
      </c>
      <c r="M104" s="31"/>
      <c r="N104" s="31" t="s">
        <v>168</v>
      </c>
      <c r="O104" s="31"/>
      <c r="P104" s="32">
        <f>350000</f>
        <v>350000</v>
      </c>
      <c r="Q104" s="32"/>
      <c r="R104" s="32"/>
      <c r="S104" s="32">
        <f>70439.54</f>
        <v>70439.54</v>
      </c>
      <c r="T104" s="32"/>
      <c r="U104" s="32"/>
      <c r="V104" s="32"/>
      <c r="W104" s="33">
        <f>279560.46</f>
        <v>279560.46</v>
      </c>
      <c r="X104" s="33"/>
    </row>
    <row r="105" spans="1:24" s="1" customFormat="1" ht="13.5" customHeight="1">
      <c r="A105" s="30" t="s">
        <v>126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102</v>
      </c>
      <c r="M105" s="31"/>
      <c r="N105" s="31" t="s">
        <v>169</v>
      </c>
      <c r="O105" s="31"/>
      <c r="P105" s="32">
        <f>121000</f>
        <v>121000</v>
      </c>
      <c r="Q105" s="32"/>
      <c r="R105" s="32"/>
      <c r="S105" s="32">
        <f>60500</f>
        <v>60500</v>
      </c>
      <c r="T105" s="32"/>
      <c r="U105" s="32"/>
      <c r="V105" s="32"/>
      <c r="W105" s="33">
        <f>60500</f>
        <v>60500</v>
      </c>
      <c r="X105" s="33"/>
    </row>
    <row r="106" spans="1:24" s="1" customFormat="1" ht="13.5" customHeight="1">
      <c r="A106" s="30" t="s">
        <v>170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102</v>
      </c>
      <c r="M106" s="31"/>
      <c r="N106" s="31" t="s">
        <v>171</v>
      </c>
      <c r="O106" s="31"/>
      <c r="P106" s="32">
        <f>173342.88</f>
        <v>173342.88</v>
      </c>
      <c r="Q106" s="32"/>
      <c r="R106" s="32"/>
      <c r="S106" s="32">
        <f>90674.76</f>
        <v>90674.76</v>
      </c>
      <c r="T106" s="32"/>
      <c r="U106" s="32"/>
      <c r="V106" s="32"/>
      <c r="W106" s="33">
        <f>82668.12</f>
        <v>82668.12</v>
      </c>
      <c r="X106" s="33"/>
    </row>
    <row r="107" spans="1:24" s="1" customFormat="1" ht="24" customHeight="1">
      <c r="A107" s="30" t="s">
        <v>172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102</v>
      </c>
      <c r="M107" s="31"/>
      <c r="N107" s="31" t="s">
        <v>173</v>
      </c>
      <c r="O107" s="31"/>
      <c r="P107" s="32">
        <f>7639.5</f>
        <v>7639.5</v>
      </c>
      <c r="Q107" s="32"/>
      <c r="R107" s="32"/>
      <c r="S107" s="34" t="s">
        <v>39</v>
      </c>
      <c r="T107" s="34"/>
      <c r="U107" s="34"/>
      <c r="V107" s="34"/>
      <c r="W107" s="33">
        <f>7639.5</f>
        <v>7639.5</v>
      </c>
      <c r="X107" s="33"/>
    </row>
    <row r="108" spans="1:24" s="1" customFormat="1" ht="13.5" customHeight="1">
      <c r="A108" s="30" t="s">
        <v>111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102</v>
      </c>
      <c r="M108" s="31"/>
      <c r="N108" s="31" t="s">
        <v>174</v>
      </c>
      <c r="O108" s="31"/>
      <c r="P108" s="32">
        <f>30000</f>
        <v>30000</v>
      </c>
      <c r="Q108" s="32"/>
      <c r="R108" s="32"/>
      <c r="S108" s="34" t="s">
        <v>39</v>
      </c>
      <c r="T108" s="34"/>
      <c r="U108" s="34"/>
      <c r="V108" s="34"/>
      <c r="W108" s="33">
        <f>30000</f>
        <v>30000</v>
      </c>
      <c r="X108" s="33"/>
    </row>
    <row r="109" spans="1:24" s="1" customFormat="1" ht="15" customHeight="1">
      <c r="A109" s="36" t="s">
        <v>175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 t="s">
        <v>176</v>
      </c>
      <c r="M109" s="37"/>
      <c r="N109" s="37" t="s">
        <v>36</v>
      </c>
      <c r="O109" s="37"/>
      <c r="P109" s="38">
        <f>-889304.79</f>
        <v>-889304.79</v>
      </c>
      <c r="Q109" s="38"/>
      <c r="R109" s="38"/>
      <c r="S109" s="38">
        <f>2024342.31</f>
        <v>2024342.31</v>
      </c>
      <c r="T109" s="38"/>
      <c r="U109" s="38"/>
      <c r="V109" s="38"/>
      <c r="W109" s="39" t="s">
        <v>36</v>
      </c>
      <c r="X109" s="39"/>
    </row>
    <row r="110" spans="1:24" s="1" customFormat="1" ht="13.5" customHeight="1">
      <c r="A110" s="10" t="s">
        <v>10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s="1" customFormat="1" ht="13.5" customHeight="1">
      <c r="A111" s="12" t="s">
        <v>177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23</v>
      </c>
      <c r="M112" s="13"/>
      <c r="N112" s="13" t="s">
        <v>178</v>
      </c>
      <c r="O112" s="13"/>
      <c r="P112" s="14" t="s">
        <v>25</v>
      </c>
      <c r="Q112" s="14"/>
      <c r="R112" s="14"/>
      <c r="S112" s="14" t="s">
        <v>26</v>
      </c>
      <c r="T112" s="14"/>
      <c r="U112" s="14"/>
      <c r="V112" s="14"/>
      <c r="W112" s="15" t="s">
        <v>27</v>
      </c>
      <c r="X112" s="15"/>
    </row>
    <row r="113" spans="1:24" s="1" customFormat="1" ht="12.7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29</v>
      </c>
      <c r="M113" s="16"/>
      <c r="N113" s="16" t="s">
        <v>30</v>
      </c>
      <c r="O113" s="16"/>
      <c r="P113" s="17" t="s">
        <v>31</v>
      </c>
      <c r="Q113" s="17"/>
      <c r="R113" s="17"/>
      <c r="S113" s="17" t="s">
        <v>32</v>
      </c>
      <c r="T113" s="17"/>
      <c r="U113" s="17"/>
      <c r="V113" s="17"/>
      <c r="W113" s="18" t="s">
        <v>33</v>
      </c>
      <c r="X113" s="18"/>
    </row>
    <row r="114" spans="1:24" s="1" customFormat="1" ht="13.5" customHeight="1">
      <c r="A114" s="19" t="s">
        <v>179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180</v>
      </c>
      <c r="M114" s="20"/>
      <c r="N114" s="20" t="s">
        <v>36</v>
      </c>
      <c r="O114" s="20"/>
      <c r="P114" s="40">
        <f>889304.79</f>
        <v>889304.79</v>
      </c>
      <c r="Q114" s="40"/>
      <c r="R114" s="40"/>
      <c r="S114" s="21">
        <f>-2024342.31</f>
        <v>-2024342.31</v>
      </c>
      <c r="T114" s="21"/>
      <c r="U114" s="21"/>
      <c r="V114" s="21"/>
      <c r="W114" s="41" t="s">
        <v>36</v>
      </c>
      <c r="X114" s="41"/>
    </row>
    <row r="115" spans="1:24" s="1" customFormat="1" ht="13.5" customHeight="1">
      <c r="A115" s="42" t="s">
        <v>181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 t="s">
        <v>10</v>
      </c>
      <c r="M115" s="43"/>
      <c r="N115" s="43" t="s">
        <v>10</v>
      </c>
      <c r="O115" s="43"/>
      <c r="P115" s="44" t="s">
        <v>10</v>
      </c>
      <c r="Q115" s="44"/>
      <c r="R115" s="44"/>
      <c r="S115" s="45" t="s">
        <v>10</v>
      </c>
      <c r="T115" s="45"/>
      <c r="U115" s="45"/>
      <c r="V115" s="45"/>
      <c r="W115" s="46" t="s">
        <v>10</v>
      </c>
      <c r="X115" s="46"/>
    </row>
    <row r="116" spans="1:24" s="1" customFormat="1" ht="13.5" customHeight="1">
      <c r="A116" s="23" t="s">
        <v>182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7" t="s">
        <v>183</v>
      </c>
      <c r="M116" s="47"/>
      <c r="N116" s="24" t="s">
        <v>36</v>
      </c>
      <c r="O116" s="24"/>
      <c r="P116" s="48" t="s">
        <v>39</v>
      </c>
      <c r="Q116" s="48"/>
      <c r="R116" s="48"/>
      <c r="S116" s="26" t="s">
        <v>39</v>
      </c>
      <c r="T116" s="26"/>
      <c r="U116" s="26"/>
      <c r="V116" s="26"/>
      <c r="W116" s="49" t="s">
        <v>39</v>
      </c>
      <c r="X116" s="49"/>
    </row>
    <row r="117" spans="1:24" s="1" customFormat="1" ht="13.5" customHeight="1">
      <c r="A117" s="30" t="s">
        <v>10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183</v>
      </c>
      <c r="M117" s="31"/>
      <c r="N117" s="31" t="s">
        <v>10</v>
      </c>
      <c r="O117" s="31"/>
      <c r="P117" s="50" t="s">
        <v>39</v>
      </c>
      <c r="Q117" s="50"/>
      <c r="R117" s="50"/>
      <c r="S117" s="34" t="s">
        <v>39</v>
      </c>
      <c r="T117" s="34"/>
      <c r="U117" s="34"/>
      <c r="V117" s="34"/>
      <c r="W117" s="51" t="s">
        <v>39</v>
      </c>
      <c r="X117" s="51"/>
    </row>
    <row r="118" spans="1:24" s="1" customFormat="1" ht="13.5" customHeight="1">
      <c r="A118" s="30" t="s">
        <v>184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43" t="s">
        <v>185</v>
      </c>
      <c r="M118" s="43"/>
      <c r="N118" s="43" t="s">
        <v>36</v>
      </c>
      <c r="O118" s="43"/>
      <c r="P118" s="44" t="s">
        <v>39</v>
      </c>
      <c r="Q118" s="44"/>
      <c r="R118" s="44"/>
      <c r="S118" s="34" t="s">
        <v>39</v>
      </c>
      <c r="T118" s="34"/>
      <c r="U118" s="34"/>
      <c r="V118" s="34"/>
      <c r="W118" s="46" t="s">
        <v>39</v>
      </c>
      <c r="X118" s="46"/>
    </row>
    <row r="119" spans="1:24" s="1" customFormat="1" ht="13.5" customHeight="1">
      <c r="A119" s="30" t="s">
        <v>10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185</v>
      </c>
      <c r="M119" s="31"/>
      <c r="N119" s="31" t="s">
        <v>10</v>
      </c>
      <c r="O119" s="31"/>
      <c r="P119" s="50" t="s">
        <v>39</v>
      </c>
      <c r="Q119" s="50"/>
      <c r="R119" s="50"/>
      <c r="S119" s="34" t="s">
        <v>39</v>
      </c>
      <c r="T119" s="34"/>
      <c r="U119" s="34"/>
      <c r="V119" s="34"/>
      <c r="W119" s="51" t="s">
        <v>39</v>
      </c>
      <c r="X119" s="51"/>
    </row>
    <row r="120" spans="1:24" s="1" customFormat="1" ht="13.5" customHeight="1">
      <c r="A120" s="30" t="s">
        <v>186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187</v>
      </c>
      <c r="M120" s="31"/>
      <c r="N120" s="31" t="s">
        <v>188</v>
      </c>
      <c r="O120" s="31"/>
      <c r="P120" s="52">
        <f>889304.79</f>
        <v>889304.79</v>
      </c>
      <c r="Q120" s="52"/>
      <c r="R120" s="52"/>
      <c r="S120" s="32">
        <f>-2024342.31</f>
        <v>-2024342.31</v>
      </c>
      <c r="T120" s="32"/>
      <c r="U120" s="32"/>
      <c r="V120" s="32"/>
      <c r="W120" s="53">
        <f>2913647.1</f>
        <v>2913647.1</v>
      </c>
      <c r="X120" s="53"/>
    </row>
    <row r="121" spans="1:24" s="1" customFormat="1" ht="13.5" customHeight="1">
      <c r="A121" s="30" t="s">
        <v>189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190</v>
      </c>
      <c r="M121" s="31"/>
      <c r="N121" s="31" t="s">
        <v>191</v>
      </c>
      <c r="O121" s="31"/>
      <c r="P121" s="52">
        <f>-28355770.13</f>
        <v>-28355770.13</v>
      </c>
      <c r="Q121" s="52"/>
      <c r="R121" s="52"/>
      <c r="S121" s="32">
        <f>-15296198.49</f>
        <v>-15296198.49</v>
      </c>
      <c r="T121" s="32"/>
      <c r="U121" s="32"/>
      <c r="V121" s="32"/>
      <c r="W121" s="54" t="s">
        <v>36</v>
      </c>
      <c r="X121" s="54"/>
    </row>
    <row r="122" spans="1:24" s="1" customFormat="1" ht="13.5" customHeight="1">
      <c r="A122" s="30" t="s">
        <v>192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193</v>
      </c>
      <c r="M122" s="31"/>
      <c r="N122" s="31" t="s">
        <v>194</v>
      </c>
      <c r="O122" s="31"/>
      <c r="P122" s="52">
        <f>29245074.92</f>
        <v>29245074.92</v>
      </c>
      <c r="Q122" s="52"/>
      <c r="R122" s="52"/>
      <c r="S122" s="32">
        <f>13271856.18</f>
        <v>13271856.18</v>
      </c>
      <c r="T122" s="32"/>
      <c r="U122" s="32"/>
      <c r="V122" s="32"/>
      <c r="W122" s="54" t="s">
        <v>36</v>
      </c>
      <c r="X122" s="54"/>
    </row>
    <row r="123" spans="1:24" s="1" customFormat="1" ht="13.5" customHeight="1">
      <c r="A123" s="55" t="s">
        <v>10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:24" s="1" customFormat="1" ht="13.5" customHeight="1">
      <c r="A124" s="10" t="s">
        <v>10</v>
      </c>
      <c r="B124" s="10"/>
      <c r="C124" s="10"/>
      <c r="D124" s="10"/>
      <c r="E124" s="10"/>
      <c r="F124" s="10"/>
      <c r="G124" s="10"/>
      <c r="H124" s="10"/>
      <c r="I124" s="56" t="s">
        <v>10</v>
      </c>
      <c r="J124" s="56"/>
      <c r="K124" s="56"/>
      <c r="L124" s="56"/>
      <c r="M124" s="56"/>
      <c r="N124" s="56" t="s">
        <v>195</v>
      </c>
      <c r="O124" s="56"/>
      <c r="P124" s="56"/>
      <c r="Q124" s="56"/>
      <c r="R124" s="10" t="s">
        <v>10</v>
      </c>
      <c r="S124" s="10"/>
      <c r="T124" s="10"/>
      <c r="U124" s="10"/>
      <c r="V124" s="10"/>
      <c r="W124" s="10"/>
      <c r="X124" s="10"/>
    </row>
    <row r="125" spans="1:24" s="1" customFormat="1" ht="13.5" customHeight="1">
      <c r="A125" s="10" t="s">
        <v>10</v>
      </c>
      <c r="B125" s="10"/>
      <c r="C125" s="10"/>
      <c r="D125" s="10"/>
      <c r="E125" s="10"/>
      <c r="F125" s="10"/>
      <c r="G125" s="10"/>
      <c r="H125" s="10"/>
      <c r="I125" s="5" t="s">
        <v>10</v>
      </c>
      <c r="J125" s="57" t="s">
        <v>196</v>
      </c>
      <c r="K125" s="57"/>
      <c r="L125" s="57"/>
      <c r="M125" s="5" t="s">
        <v>10</v>
      </c>
      <c r="N125" s="5" t="s">
        <v>10</v>
      </c>
      <c r="O125" s="57" t="s">
        <v>197</v>
      </c>
      <c r="P125" s="57"/>
      <c r="Q125" s="10" t="s">
        <v>10</v>
      </c>
      <c r="R125" s="10"/>
      <c r="S125" s="10"/>
      <c r="T125" s="10"/>
      <c r="U125" s="10"/>
      <c r="V125" s="10"/>
      <c r="W125" s="10"/>
      <c r="X125" s="10"/>
    </row>
    <row r="126" spans="1:24" s="1" customFormat="1" ht="7.5" customHeight="1">
      <c r="A126" s="10" t="s">
        <v>10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1" customFormat="1" ht="13.5" customHeight="1">
      <c r="A127" s="10" t="s">
        <v>10</v>
      </c>
      <c r="B127" s="10"/>
      <c r="C127" s="10"/>
      <c r="D127" s="10"/>
      <c r="E127" s="10"/>
      <c r="F127" s="10"/>
      <c r="G127" s="10"/>
      <c r="H127" s="10"/>
      <c r="I127" s="56" t="s">
        <v>10</v>
      </c>
      <c r="J127" s="56"/>
      <c r="K127" s="56"/>
      <c r="L127" s="56"/>
      <c r="M127" s="56"/>
      <c r="N127" s="56" t="s">
        <v>198</v>
      </c>
      <c r="O127" s="56"/>
      <c r="P127" s="56"/>
      <c r="Q127" s="56"/>
      <c r="R127" s="10" t="s">
        <v>10</v>
      </c>
      <c r="S127" s="10"/>
      <c r="T127" s="10"/>
      <c r="U127" s="10"/>
      <c r="V127" s="10"/>
      <c r="W127" s="10"/>
      <c r="X127" s="10"/>
    </row>
    <row r="128" spans="1:24" s="1" customFormat="1" ht="13.5" customHeight="1">
      <c r="A128" s="10" t="s">
        <v>10</v>
      </c>
      <c r="B128" s="10"/>
      <c r="C128" s="10"/>
      <c r="D128" s="10"/>
      <c r="E128" s="10"/>
      <c r="F128" s="10"/>
      <c r="G128" s="10"/>
      <c r="H128" s="10"/>
      <c r="I128" s="5" t="s">
        <v>10</v>
      </c>
      <c r="J128" s="57" t="s">
        <v>196</v>
      </c>
      <c r="K128" s="57"/>
      <c r="L128" s="57"/>
      <c r="M128" s="5" t="s">
        <v>10</v>
      </c>
      <c r="N128" s="5" t="s">
        <v>10</v>
      </c>
      <c r="O128" s="57" t="s">
        <v>197</v>
      </c>
      <c r="P128" s="57"/>
      <c r="Q128" s="10" t="s">
        <v>10</v>
      </c>
      <c r="R128" s="10"/>
      <c r="S128" s="10"/>
      <c r="T128" s="10"/>
      <c r="U128" s="10"/>
      <c r="V128" s="10"/>
      <c r="W128" s="10"/>
      <c r="X128" s="10"/>
    </row>
    <row r="129" spans="1:24" s="1" customFormat="1" ht="7.5" customHeight="1">
      <c r="A129" s="10" t="s">
        <v>10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1" customFormat="1" ht="13.5" customHeight="1">
      <c r="A130" s="10" t="s">
        <v>199</v>
      </c>
      <c r="B130" s="10"/>
      <c r="C130" s="56" t="s">
        <v>10</v>
      </c>
      <c r="D130" s="56"/>
      <c r="E130" s="56"/>
      <c r="F130" s="56"/>
      <c r="G130" s="56"/>
      <c r="H130" s="56"/>
      <c r="I130" s="56" t="s">
        <v>10</v>
      </c>
      <c r="J130" s="56"/>
      <c r="K130" s="56"/>
      <c r="L130" s="56"/>
      <c r="M130" s="56"/>
      <c r="N130" s="56" t="s">
        <v>198</v>
      </c>
      <c r="O130" s="56"/>
      <c r="P130" s="56"/>
      <c r="Q130" s="56"/>
      <c r="R130" s="10" t="s">
        <v>10</v>
      </c>
      <c r="S130" s="10"/>
      <c r="T130" s="10"/>
      <c r="U130" s="10"/>
      <c r="V130" s="10"/>
      <c r="W130" s="10"/>
      <c r="X130" s="10"/>
    </row>
    <row r="131" spans="1:24" s="1" customFormat="1" ht="13.5" customHeight="1">
      <c r="A131" s="10" t="s">
        <v>10</v>
      </c>
      <c r="B131" s="10"/>
      <c r="C131" s="5" t="s">
        <v>10</v>
      </c>
      <c r="D131" s="57" t="s">
        <v>200</v>
      </c>
      <c r="E131" s="57"/>
      <c r="F131" s="57"/>
      <c r="G131" s="57"/>
      <c r="H131" s="5" t="s">
        <v>10</v>
      </c>
      <c r="I131" s="5" t="s">
        <v>10</v>
      </c>
      <c r="J131" s="57" t="s">
        <v>196</v>
      </c>
      <c r="K131" s="57"/>
      <c r="L131" s="57"/>
      <c r="M131" s="5" t="s">
        <v>10</v>
      </c>
      <c r="N131" s="5" t="s">
        <v>10</v>
      </c>
      <c r="O131" s="57" t="s">
        <v>197</v>
      </c>
      <c r="P131" s="57"/>
      <c r="Q131" s="10" t="s">
        <v>10</v>
      </c>
      <c r="R131" s="10"/>
      <c r="S131" s="10"/>
      <c r="T131" s="10"/>
      <c r="U131" s="10"/>
      <c r="V131" s="10"/>
      <c r="W131" s="10"/>
      <c r="X131" s="10"/>
    </row>
    <row r="132" spans="1:24" s="1" customFormat="1" ht="15.75" customHeight="1">
      <c r="A132" s="10" t="s">
        <v>10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1" customFormat="1" ht="13.5" customHeight="1">
      <c r="A133" s="58" t="s">
        <v>201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10" t="s">
        <v>10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1" customFormat="1" ht="13.5" customHeight="1">
      <c r="A134" s="9" t="s">
        <v>202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</sheetData>
  <sheetProtection/>
  <mergeCells count="707">
    <mergeCell ref="A133:J133"/>
    <mergeCell ref="K133:X133"/>
    <mergeCell ref="A134:X134"/>
    <mergeCell ref="A131:B131"/>
    <mergeCell ref="D131:G131"/>
    <mergeCell ref="J131:L131"/>
    <mergeCell ref="O131:P131"/>
    <mergeCell ref="Q131:X131"/>
    <mergeCell ref="A132:X132"/>
    <mergeCell ref="A129:X129"/>
    <mergeCell ref="A130:B130"/>
    <mergeCell ref="C130:H130"/>
    <mergeCell ref="I130:M130"/>
    <mergeCell ref="N130:Q130"/>
    <mergeCell ref="R130:X130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2023-09-06T09:12:31Z</dcterms:created>
  <dcterms:modified xsi:type="dcterms:W3CDTF">2023-09-06T09:12:31Z</dcterms:modified>
  <cp:category/>
  <cp:version/>
  <cp:contentType/>
  <cp:contentStatus/>
</cp:coreProperties>
</file>