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<sst xmlns="http://schemas.openxmlformats.org/spreadsheetml/2006/main" count="504" uniqueCount="207">
  <si>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</si>
  <si>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</si>
  <si>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</si>
  <si>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</si>
  <si>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</si>
  <si>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</si>
  <si>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</si>
  <si>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</si>
  <si>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</si>
  <si>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</si>
  <si>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</si>
  <si>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</si>
  <si>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</si>
  <si>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</si>
  <si>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</si>
  <si>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</si>
  <si>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</si>
  <si>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</si>
  <si>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</si>
  <si>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</si>
  <si>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</si>
  <si>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</si>
  <si>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</si>
  <si>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</si>
  <si>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</si>
  <si>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</si>
  <si>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</si>
  <si>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</si>
  <si>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</si>
  <si>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</si>
  <si>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</si>
  <si>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</si>
  <si>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</si>
  <si>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</si>
  <si>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</si>
  <si>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</si>
  <si>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</si>
  <si>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</si>
  <si>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</si>
  <si>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</si>
  <si>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</si>
  <si>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</si>
  <si>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</si>
  <si>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</si>
  <si>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</si>
  <si>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</si>
  <si>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</si>
  <si>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</si>
  <si>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</si>
  <si>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</si>
  <si>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</si>
  <si>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</si>
  <si>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</si>
  <si>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</si>
  <si>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</si>
  <si>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</si>
  <si>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</si>
  <si>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</si>
  <si>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</si>
  <si>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</si>
  <si>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</si>
  <si>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</si>
  <si>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</si>
  <si>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</si>
  <si>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</si>
  <si>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</si>
  <si>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</si>
  <si>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</si>
  <si>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</si>
  <si>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</si>
  <si>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</si>
  <si>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</si>
  <si>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</si>
  <si>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</si>
  <si>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</si>
  <si>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</si>
  <si>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</si>
  <si>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</si>
  <si>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</si>
  <si>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</si>
  <si>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</si>
  <si>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</si>
  <si>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820 11607010 10 0000 140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</si>
  <si>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</si>
  <si>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820 11610031 10 0000 140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</si>
  <si>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</si>
  <si>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</si>
  <si>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</si>
  <si>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</si>
  <si>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Прочие дотации бюджетам сельских поселений</t>
  </si>
  <si>
    <t>820 20219999 10 0000 150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</si>
  <si>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</si>
  <si>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</si>
  <si>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</si>
  <si>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</si>
  <si>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</si>
  <si>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</si>
  <si>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</si>
  <si>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</si>
  <si>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Прочие межбюджетные трансферты, передаваемые бюджетам сельских поселений</t>
  </si>
  <si>
    <t>820 20249999 10 0000 150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</si>
  <si>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</si>
  <si>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</si>
  <si>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</si>
  <si>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</si>
  <si>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</si>
  <si>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</si>
  <si>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</si>
  <si>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</si>
  <si>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</si>
  <si>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</si>
  <si>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</si>
  <si>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</si>
  <si>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</si>
  <si>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</si>
  <si>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</si>
  <si>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</si>
  <si>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</si>
  <si>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</si>
  <si>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</si>
  <si>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</si>
  <si>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</si>
  <si>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</si>
  <si>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</si>
  <si>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</si>
  <si>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</si>
  <si>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</si>
  <si>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</si>
  <si>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</si>
  <si>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</si>
  <si>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</si>
  <si>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</si>
  <si>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Исполнение судебных актов Российской Федерации и мировых соглашений по возмещению причиненного вреда</t>
  </si>
  <si>
    <t>820 0113 5000013060 831</t>
  </si>
  <si>
    <t>820 0113 5000013060 852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</si>
  <si>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</si>
  <si>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</si>
  <si>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</si>
  <si>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</si>
  <si>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</si>
  <si>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</si>
  <si>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</si>
  <si>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</si>
  <si>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</si>
  <si>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</si>
  <si>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820 0409 2410112440 244</t>
  </si>
  <si>
    <t>820 0409 2410112440 540</t>
  </si>
  <si>
    <t>820 0409 2410113010 244</t>
  </si>
  <si>
    <t>820 0409 2410113010 540</t>
  </si>
  <si>
    <t>820 0409 2410117350 244</t>
  </si>
  <si>
    <t>820 0409 2410117350 540</t>
  </si>
  <si>
    <t>820 0409 2410172440 244</t>
  </si>
  <si>
    <t>820 0409 2410172440 540</t>
  </si>
  <si>
    <t>820 0409 2410177350 244</t>
  </si>
  <si>
    <t>820 0409 2410177350 540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</si>
  <si>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</si>
  <si>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</si>
  <si>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</si>
  <si>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</si>
  <si>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</si>
  <si>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</si>
  <si>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</si>
  <si>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</si>
  <si>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</si>
  <si>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</si>
  <si>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</si>
  <si>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820 0503 1410571810 244</t>
  </si>
  <si>
    <t>820 0503 1410571810 540</t>
  </si>
  <si>
    <t>820 0503 1410576900 244</t>
  </si>
  <si>
    <t>820 0503 2510113210 244</t>
  </si>
  <si>
    <t>820 0503 2510170410 244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</si>
  <si>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</si>
  <si>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</si>
  <si>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</si>
  <si>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</si>
  <si>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</si>
  <si>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</si>
  <si>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</si>
  <si>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</si>
  <si>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</si>
  <si>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</si>
  <si>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</si>
  <si>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</si>
  <si>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</si>
  <si>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</si>
  <si>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</si>
  <si>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</si>
  <si>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</si>
  <si>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</si>
  <si>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</si>
  <si>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</si>
  <si>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</si>
  <si>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</si>
  <si>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</si>
  <si>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</si>
  <si>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</si>
  <si>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</si>
  <si>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</si>
  <si>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</si>
  <si>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</si>
  <si>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</si>
  <si>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</si>
  <si>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</si>
  <si>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</si>
  <si>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</si>
  <si>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6 сентября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</si>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</sst>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25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45170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33713239.13</f>
        <v>33713239.13</v>
      </c>
      <c r="Q12" s="21"/>
      <c r="R12" s="21"/>
      <c r="S12" s="21">
        <f>16659118.62</f>
        <v>16659118.62</v>
      </c>
      <c r="T12" s="21"/>
      <c r="U12" s="21"/>
      <c r="V12" s="21"/>
      <c r="W12" s="22">
        <f>17054120.51</f>
        <v>17054120.51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 t="s">
        <v>39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7" t="s">
        <v>39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7" t="s">
        <v>39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7" t="s">
        <v>39</v>
      </c>
      <c r="X16" s="27"/>
    </row>
    <row r="17" spans="1:24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84334.45</f>
        <v>84334.45</v>
      </c>
      <c r="T17" s="25"/>
      <c r="U17" s="25"/>
      <c r="V17" s="25"/>
      <c r="W17" s="28">
        <f>67665.55</f>
        <v>67665.55</v>
      </c>
      <c r="X17" s="28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-272.67</f>
        <v>-272.67</v>
      </c>
      <c r="T18" s="25"/>
      <c r="U18" s="25"/>
      <c r="V18" s="25"/>
      <c r="W18" s="27" t="s">
        <v>39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10488.76</f>
        <v>10488.76</v>
      </c>
      <c r="T19" s="25"/>
      <c r="U19" s="25"/>
      <c r="V19" s="25"/>
      <c r="W19" s="27" t="s">
        <v>39</v>
      </c>
      <c r="X19" s="27"/>
    </row>
    <row r="20" spans="1:24" s="1" customFormat="1" ht="33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6" t="s">
        <v>39</v>
      </c>
      <c r="Q20" s="26"/>
      <c r="R20" s="26"/>
      <c r="S20" s="25">
        <f>0.02</f>
        <v>0.02</v>
      </c>
      <c r="T20" s="25"/>
      <c r="U20" s="25"/>
      <c r="V20" s="25"/>
      <c r="W20" s="27" t="s">
        <v>39</v>
      </c>
      <c r="X20" s="27"/>
    </row>
    <row r="21" spans="1:24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54</v>
      </c>
      <c r="O21" s="24"/>
      <c r="P21" s="25">
        <f>1875000</f>
        <v>1875000</v>
      </c>
      <c r="Q21" s="25"/>
      <c r="R21" s="25"/>
      <c r="S21" s="25">
        <f>1517923.97</f>
        <v>1517923.97</v>
      </c>
      <c r="T21" s="25"/>
      <c r="U21" s="25"/>
      <c r="V21" s="25"/>
      <c r="W21" s="28">
        <f>357076.03</f>
        <v>357076.03</v>
      </c>
      <c r="X21" s="28"/>
    </row>
    <row r="22" spans="1:24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55</v>
      </c>
      <c r="O22" s="24"/>
      <c r="P22" s="25">
        <f>10000</f>
        <v>10000</v>
      </c>
      <c r="Q22" s="25"/>
      <c r="R22" s="25"/>
      <c r="S22" s="25">
        <f>8080.89</f>
        <v>8080.89</v>
      </c>
      <c r="T22" s="25"/>
      <c r="U22" s="25"/>
      <c r="V22" s="25"/>
      <c r="W22" s="28">
        <f>1919.11</f>
        <v>1919.11</v>
      </c>
      <c r="X22" s="28"/>
    </row>
    <row r="23" spans="1:24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56</v>
      </c>
      <c r="O23" s="24"/>
      <c r="P23" s="25">
        <f>2290000</f>
        <v>2290000</v>
      </c>
      <c r="Q23" s="25"/>
      <c r="R23" s="25"/>
      <c r="S23" s="25">
        <f>1609860.86</f>
        <v>1609860.86</v>
      </c>
      <c r="T23" s="25"/>
      <c r="U23" s="25"/>
      <c r="V23" s="25"/>
      <c r="W23" s="28">
        <f>680139.14</f>
        <v>680139.14</v>
      </c>
      <c r="X23" s="28"/>
    </row>
    <row r="24" spans="1:24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-200000</f>
        <v>-200000</v>
      </c>
      <c r="Q24" s="25"/>
      <c r="R24" s="25"/>
      <c r="S24" s="25">
        <f>-177857.51</f>
        <v>-177857.51</v>
      </c>
      <c r="T24" s="25"/>
      <c r="U24" s="25"/>
      <c r="V24" s="25"/>
      <c r="W24" s="28">
        <f>-22142.49</f>
        <v>-22142.49</v>
      </c>
      <c r="X24" s="28"/>
    </row>
    <row r="25" spans="1:24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10000</f>
        <v>10000</v>
      </c>
      <c r="Q25" s="25"/>
      <c r="R25" s="25"/>
      <c r="S25" s="25">
        <f>57017.3</f>
        <v>57017.3</v>
      </c>
      <c r="T25" s="25"/>
      <c r="U25" s="25"/>
      <c r="V25" s="25"/>
      <c r="W25" s="27" t="s">
        <v>39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229000</f>
        <v>229000</v>
      </c>
      <c r="Q26" s="25"/>
      <c r="R26" s="25"/>
      <c r="S26" s="25">
        <f>68704.53</f>
        <v>68704.53</v>
      </c>
      <c r="T26" s="25"/>
      <c r="U26" s="25"/>
      <c r="V26" s="25"/>
      <c r="W26" s="28">
        <f>160295.47</f>
        <v>160295.47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2200000</f>
        <v>2200000</v>
      </c>
      <c r="Q27" s="25"/>
      <c r="R27" s="25"/>
      <c r="S27" s="25">
        <f>714891</f>
        <v>714891</v>
      </c>
      <c r="T27" s="25"/>
      <c r="U27" s="25"/>
      <c r="V27" s="25"/>
      <c r="W27" s="28">
        <f>1485109</f>
        <v>1485109</v>
      </c>
      <c r="X27" s="28"/>
    </row>
    <row r="28" spans="1:24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2020000</f>
        <v>2020000</v>
      </c>
      <c r="Q28" s="25"/>
      <c r="R28" s="25"/>
      <c r="S28" s="25">
        <f>202172.15</f>
        <v>202172.15</v>
      </c>
      <c r="T28" s="25"/>
      <c r="U28" s="25"/>
      <c r="V28" s="25"/>
      <c r="W28" s="28">
        <f>1817827.85</f>
        <v>1817827.85</v>
      </c>
      <c r="X28" s="28"/>
    </row>
    <row r="29" spans="1:24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5">
        <f>0</f>
        <v>0</v>
      </c>
      <c r="Q29" s="25"/>
      <c r="R29" s="25"/>
      <c r="S29" s="26" t="s">
        <v>39</v>
      </c>
      <c r="T29" s="26"/>
      <c r="U29" s="26"/>
      <c r="V29" s="26"/>
      <c r="W29" s="27" t="s">
        <v>39</v>
      </c>
      <c r="X29" s="27"/>
    </row>
    <row r="30" spans="1:24" s="1" customFormat="1" ht="54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69</v>
      </c>
      <c r="O30" s="24"/>
      <c r="P30" s="26" t="s">
        <v>39</v>
      </c>
      <c r="Q30" s="26"/>
      <c r="R30" s="26"/>
      <c r="S30" s="25">
        <f>0</f>
        <v>0</v>
      </c>
      <c r="T30" s="25"/>
      <c r="U30" s="25"/>
      <c r="V30" s="25"/>
      <c r="W30" s="27" t="s">
        <v>39</v>
      </c>
      <c r="X30" s="27"/>
    </row>
    <row r="31" spans="1:24" s="1" customFormat="1" ht="45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</f>
        <v>5000</v>
      </c>
      <c r="Q31" s="25"/>
      <c r="R31" s="25"/>
      <c r="S31" s="25">
        <f>1900</f>
        <v>1900</v>
      </c>
      <c r="T31" s="25"/>
      <c r="U31" s="25"/>
      <c r="V31" s="25"/>
      <c r="W31" s="28">
        <f>3100</f>
        <v>3100</v>
      </c>
      <c r="X31" s="28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50000</f>
        <v>50000</v>
      </c>
      <c r="Q32" s="25"/>
      <c r="R32" s="25"/>
      <c r="S32" s="25">
        <f>37667.68</f>
        <v>37667.68</v>
      </c>
      <c r="T32" s="25"/>
      <c r="U32" s="25"/>
      <c r="V32" s="25"/>
      <c r="W32" s="28">
        <f>12332.32</f>
        <v>12332.32</v>
      </c>
      <c r="X32" s="28"/>
    </row>
    <row r="33" spans="1:24" s="1" customFormat="1" ht="4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15000</f>
        <v>15000</v>
      </c>
      <c r="Q33" s="25"/>
      <c r="R33" s="25"/>
      <c r="S33" s="25">
        <f>31035.58</f>
        <v>31035.58</v>
      </c>
      <c r="T33" s="25"/>
      <c r="U33" s="25"/>
      <c r="V33" s="25"/>
      <c r="W33" s="27" t="s">
        <v>39</v>
      </c>
      <c r="X33" s="27"/>
    </row>
    <row r="34" spans="1:24" s="1" customFormat="1" ht="13.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50000</f>
        <v>50000</v>
      </c>
      <c r="Q34" s="25"/>
      <c r="R34" s="25"/>
      <c r="S34" s="25">
        <f>81372.11</f>
        <v>81372.11</v>
      </c>
      <c r="T34" s="25"/>
      <c r="U34" s="25"/>
      <c r="V34" s="25"/>
      <c r="W34" s="27" t="s">
        <v>39</v>
      </c>
      <c r="X34" s="27"/>
    </row>
    <row r="35" spans="1:24" s="1" customFormat="1" ht="54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669700</f>
        <v>669700</v>
      </c>
      <c r="Q35" s="25"/>
      <c r="R35" s="25"/>
      <c r="S35" s="25">
        <f>669700</f>
        <v>669700</v>
      </c>
      <c r="T35" s="25"/>
      <c r="U35" s="25"/>
      <c r="V35" s="25"/>
      <c r="W35" s="28">
        <f>0</f>
        <v>0</v>
      </c>
      <c r="X35" s="28"/>
    </row>
    <row r="36" spans="1:24" s="1" customFormat="1" ht="33.7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5">
        <f>336250</f>
        <v>336250</v>
      </c>
      <c r="Q36" s="25"/>
      <c r="R36" s="25"/>
      <c r="S36" s="25">
        <f>336250</f>
        <v>336250</v>
      </c>
      <c r="T36" s="25"/>
      <c r="U36" s="25"/>
      <c r="V36" s="25"/>
      <c r="W36" s="28">
        <f>0</f>
        <v>0</v>
      </c>
      <c r="X36" s="28"/>
    </row>
    <row r="37" spans="1:24" s="1" customFormat="1" ht="4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6" t="s">
        <v>39</v>
      </c>
      <c r="Q37" s="26"/>
      <c r="R37" s="26"/>
      <c r="S37" s="25">
        <f>1079.5</f>
        <v>1079.5</v>
      </c>
      <c r="T37" s="25"/>
      <c r="U37" s="25"/>
      <c r="V37" s="25"/>
      <c r="W37" s="27" t="s">
        <v>39</v>
      </c>
      <c r="X37" s="27"/>
    </row>
    <row r="38" spans="1:24" s="1" customFormat="1" ht="33.7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6" t="s">
        <v>39</v>
      </c>
      <c r="Q38" s="26"/>
      <c r="R38" s="26"/>
      <c r="S38" s="25">
        <f>18600</f>
        <v>18600</v>
      </c>
      <c r="T38" s="25"/>
      <c r="U38" s="25"/>
      <c r="V38" s="25"/>
      <c r="W38" s="27" t="s">
        <v>39</v>
      </c>
      <c r="X38" s="27"/>
    </row>
    <row r="39" spans="1:24" s="1" customFormat="1" ht="13.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6" t="s">
        <v>39</v>
      </c>
      <c r="Q39" s="26"/>
      <c r="R39" s="26"/>
      <c r="S39" s="25">
        <f>0</f>
        <v>0</v>
      </c>
      <c r="T39" s="25"/>
      <c r="U39" s="25"/>
      <c r="V39" s="25"/>
      <c r="W39" s="27" t="s">
        <v>39</v>
      </c>
      <c r="X39" s="27"/>
    </row>
    <row r="40" spans="1:24" s="1" customFormat="1" ht="24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7671500</f>
        <v>7671500</v>
      </c>
      <c r="Q40" s="25"/>
      <c r="R40" s="25"/>
      <c r="S40" s="25">
        <f>6961750</f>
        <v>6961750</v>
      </c>
      <c r="T40" s="25"/>
      <c r="U40" s="25"/>
      <c r="V40" s="25"/>
      <c r="W40" s="28">
        <f>709750</f>
        <v>709750</v>
      </c>
      <c r="X40" s="28"/>
    </row>
    <row r="41" spans="1:24" s="1" customFormat="1" ht="13.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90</v>
      </c>
      <c r="O41" s="24"/>
      <c r="P41" s="25">
        <f>4775000</f>
        <v>4775000</v>
      </c>
      <c r="Q41" s="25"/>
      <c r="R41" s="25"/>
      <c r="S41" s="26" t="s">
        <v>39</v>
      </c>
      <c r="T41" s="26"/>
      <c r="U41" s="26"/>
      <c r="V41" s="26"/>
      <c r="W41" s="28">
        <f>4775000</f>
        <v>4775000</v>
      </c>
      <c r="X41" s="28"/>
    </row>
    <row r="42" spans="1:24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35</v>
      </c>
      <c r="M42" s="24"/>
      <c r="N42" s="24" t="s">
        <v>92</v>
      </c>
      <c r="O42" s="24"/>
      <c r="P42" s="25">
        <f>5356216</f>
        <v>5356216</v>
      </c>
      <c r="Q42" s="25"/>
      <c r="R42" s="25"/>
      <c r="S42" s="26" t="s">
        <v>39</v>
      </c>
      <c r="T42" s="26"/>
      <c r="U42" s="26"/>
      <c r="V42" s="26"/>
      <c r="W42" s="28">
        <f>5356216</f>
        <v>5356216</v>
      </c>
      <c r="X42" s="28"/>
    </row>
    <row r="43" spans="1:24" s="1" customFormat="1" ht="13.5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35</v>
      </c>
      <c r="M43" s="24"/>
      <c r="N43" s="24" t="s">
        <v>94</v>
      </c>
      <c r="O43" s="24"/>
      <c r="P43" s="25">
        <f>61301</f>
        <v>61301</v>
      </c>
      <c r="Q43" s="25"/>
      <c r="R43" s="25"/>
      <c r="S43" s="25">
        <f>30650.5</f>
        <v>30650.5</v>
      </c>
      <c r="T43" s="25"/>
      <c r="U43" s="25"/>
      <c r="V43" s="25"/>
      <c r="W43" s="28">
        <f>30650.5</f>
        <v>30650.5</v>
      </c>
      <c r="X43" s="28"/>
    </row>
    <row r="44" spans="1:24" s="1" customFormat="1" ht="33.75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35</v>
      </c>
      <c r="M44" s="24"/>
      <c r="N44" s="24" t="s">
        <v>96</v>
      </c>
      <c r="O44" s="24"/>
      <c r="P44" s="25">
        <f>293942</f>
        <v>293942</v>
      </c>
      <c r="Q44" s="25"/>
      <c r="R44" s="25"/>
      <c r="S44" s="25">
        <f>183273.46</f>
        <v>183273.46</v>
      </c>
      <c r="T44" s="25"/>
      <c r="U44" s="25"/>
      <c r="V44" s="25"/>
      <c r="W44" s="28">
        <f>110668.54</f>
        <v>110668.54</v>
      </c>
      <c r="X44" s="28"/>
    </row>
    <row r="45" spans="1:24" s="1" customFormat="1" ht="45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35</v>
      </c>
      <c r="M45" s="24"/>
      <c r="N45" s="24" t="s">
        <v>98</v>
      </c>
      <c r="O45" s="24"/>
      <c r="P45" s="25">
        <f>4209611.13</f>
        <v>4209611.13</v>
      </c>
      <c r="Q45" s="25"/>
      <c r="R45" s="25"/>
      <c r="S45" s="25">
        <f>2599345.64</f>
        <v>2599345.64</v>
      </c>
      <c r="T45" s="25"/>
      <c r="U45" s="25"/>
      <c r="V45" s="25"/>
      <c r="W45" s="28">
        <f>1610265.49</f>
        <v>1610265.49</v>
      </c>
      <c r="X45" s="28"/>
    </row>
    <row r="46" spans="1:24" s="1" customFormat="1" ht="24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35</v>
      </c>
      <c r="M46" s="24"/>
      <c r="N46" s="24" t="s">
        <v>100</v>
      </c>
      <c r="O46" s="24"/>
      <c r="P46" s="25">
        <f>1633719</f>
        <v>1633719</v>
      </c>
      <c r="Q46" s="25"/>
      <c r="R46" s="25"/>
      <c r="S46" s="25">
        <f>1611150.4</f>
        <v>1611150.4</v>
      </c>
      <c r="T46" s="25"/>
      <c r="U46" s="25"/>
      <c r="V46" s="25"/>
      <c r="W46" s="28">
        <f>22568.6</f>
        <v>22568.6</v>
      </c>
      <c r="X46" s="28"/>
    </row>
    <row r="47" spans="1:24" s="1" customFormat="1" ht="13.5" customHeight="1">
      <c r="A47" s="29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3.5" customHeight="1">
      <c r="A48" s="12" t="s">
        <v>101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34.5" customHeight="1">
      <c r="A49" s="13" t="s">
        <v>22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23</v>
      </c>
      <c r="M49" s="13"/>
      <c r="N49" s="13" t="s">
        <v>102</v>
      </c>
      <c r="O49" s="13"/>
      <c r="P49" s="14" t="s">
        <v>25</v>
      </c>
      <c r="Q49" s="14"/>
      <c r="R49" s="14"/>
      <c r="S49" s="14" t="s">
        <v>26</v>
      </c>
      <c r="T49" s="14"/>
      <c r="U49" s="14"/>
      <c r="V49" s="14"/>
      <c r="W49" s="15" t="s">
        <v>27</v>
      </c>
      <c r="X49" s="15"/>
    </row>
    <row r="50" spans="1:24" s="1" customFormat="1" ht="13.5" customHeight="1">
      <c r="A50" s="16" t="s">
        <v>28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29</v>
      </c>
      <c r="M50" s="16"/>
      <c r="N50" s="16" t="s">
        <v>30</v>
      </c>
      <c r="O50" s="16"/>
      <c r="P50" s="17" t="s">
        <v>31</v>
      </c>
      <c r="Q50" s="17"/>
      <c r="R50" s="17"/>
      <c r="S50" s="17" t="s">
        <v>32</v>
      </c>
      <c r="T50" s="17"/>
      <c r="U50" s="17"/>
      <c r="V50" s="17"/>
      <c r="W50" s="18" t="s">
        <v>33</v>
      </c>
      <c r="X50" s="18"/>
    </row>
    <row r="51" spans="1:24" s="1" customFormat="1" ht="13.5" customHeight="1">
      <c r="A51" s="19" t="s">
        <v>103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104</v>
      </c>
      <c r="M51" s="20"/>
      <c r="N51" s="20" t="s">
        <v>36</v>
      </c>
      <c r="O51" s="20"/>
      <c r="P51" s="21">
        <f>36147382.92</f>
        <v>36147382.92</v>
      </c>
      <c r="Q51" s="21"/>
      <c r="R51" s="21"/>
      <c r="S51" s="21">
        <f>14750263.08</f>
        <v>14750263.08</v>
      </c>
      <c r="T51" s="21"/>
      <c r="U51" s="21"/>
      <c r="V51" s="21"/>
      <c r="W51" s="22">
        <f>21397119.84</f>
        <v>21397119.84</v>
      </c>
      <c r="X51" s="22"/>
    </row>
    <row r="52" spans="1:24" s="1" customFormat="1" ht="13.5" customHeight="1">
      <c r="A52" s="30" t="s">
        <v>105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106</v>
      </c>
      <c r="O52" s="31"/>
      <c r="P52" s="32">
        <f>1114526</f>
        <v>1114526</v>
      </c>
      <c r="Q52" s="32"/>
      <c r="R52" s="32"/>
      <c r="S52" s="32">
        <f>625241.37</f>
        <v>625241.37</v>
      </c>
      <c r="T52" s="32"/>
      <c r="U52" s="32"/>
      <c r="V52" s="32"/>
      <c r="W52" s="33">
        <f>489284.63</f>
        <v>489284.63</v>
      </c>
      <c r="X52" s="33"/>
    </row>
    <row r="53" spans="1:24" s="1" customFormat="1" ht="33.75" customHeight="1">
      <c r="A53" s="30" t="s">
        <v>107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108</v>
      </c>
      <c r="O53" s="31"/>
      <c r="P53" s="32">
        <f>335377.62</f>
        <v>335377.62</v>
      </c>
      <c r="Q53" s="32"/>
      <c r="R53" s="32"/>
      <c r="S53" s="32">
        <f>175334.56</f>
        <v>175334.56</v>
      </c>
      <c r="T53" s="32"/>
      <c r="U53" s="32"/>
      <c r="V53" s="32"/>
      <c r="W53" s="33">
        <f>160043.06</f>
        <v>160043.06</v>
      </c>
      <c r="X53" s="33"/>
    </row>
    <row r="54" spans="1:24" s="1" customFormat="1" ht="13.5" customHeight="1">
      <c r="A54" s="30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109</v>
      </c>
      <c r="O54" s="31"/>
      <c r="P54" s="32">
        <f>3372248</f>
        <v>3372248</v>
      </c>
      <c r="Q54" s="32"/>
      <c r="R54" s="32"/>
      <c r="S54" s="32">
        <f>2200117.62</f>
        <v>2200117.62</v>
      </c>
      <c r="T54" s="32"/>
      <c r="U54" s="32"/>
      <c r="V54" s="32"/>
      <c r="W54" s="33">
        <f>1172130.38</f>
        <v>1172130.38</v>
      </c>
      <c r="X54" s="33"/>
    </row>
    <row r="55" spans="1:24" s="1" customFormat="1" ht="24" customHeight="1">
      <c r="A55" s="30" t="s">
        <v>110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111</v>
      </c>
      <c r="O55" s="31"/>
      <c r="P55" s="32">
        <f>1000</f>
        <v>1000</v>
      </c>
      <c r="Q55" s="32"/>
      <c r="R55" s="32"/>
      <c r="S55" s="34" t="s">
        <v>39</v>
      </c>
      <c r="T55" s="34"/>
      <c r="U55" s="34"/>
      <c r="V55" s="34"/>
      <c r="W55" s="33">
        <f>1000</f>
        <v>1000</v>
      </c>
      <c r="X55" s="33"/>
    </row>
    <row r="56" spans="1:24" s="1" customFormat="1" ht="33.75" customHeigh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112</v>
      </c>
      <c r="O56" s="31"/>
      <c r="P56" s="32">
        <f>998063.38</f>
        <v>998063.38</v>
      </c>
      <c r="Q56" s="32"/>
      <c r="R56" s="32"/>
      <c r="S56" s="32">
        <f>537091.25</f>
        <v>537091.25</v>
      </c>
      <c r="T56" s="32"/>
      <c r="U56" s="32"/>
      <c r="V56" s="32"/>
      <c r="W56" s="33">
        <f>460972.13</f>
        <v>460972.13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114</v>
      </c>
      <c r="O57" s="31"/>
      <c r="P57" s="32">
        <f>338125</f>
        <v>338125</v>
      </c>
      <c r="Q57" s="32"/>
      <c r="R57" s="32"/>
      <c r="S57" s="32">
        <f>215407.44</f>
        <v>215407.44</v>
      </c>
      <c r="T57" s="32"/>
      <c r="U57" s="32"/>
      <c r="V57" s="32"/>
      <c r="W57" s="33">
        <f>122717.56</f>
        <v>122717.56</v>
      </c>
      <c r="X57" s="33"/>
    </row>
    <row r="58" spans="1:24" s="1" customFormat="1" ht="13.5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116</v>
      </c>
      <c r="O58" s="31"/>
      <c r="P58" s="32">
        <f>180000</f>
        <v>180000</v>
      </c>
      <c r="Q58" s="32"/>
      <c r="R58" s="32"/>
      <c r="S58" s="32">
        <f>111367.23</f>
        <v>111367.23</v>
      </c>
      <c r="T58" s="32"/>
      <c r="U58" s="32"/>
      <c r="V58" s="32"/>
      <c r="W58" s="33">
        <f>68632.77</f>
        <v>68632.77</v>
      </c>
      <c r="X58" s="33"/>
    </row>
    <row r="59" spans="1:24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118</v>
      </c>
      <c r="O59" s="31"/>
      <c r="P59" s="32">
        <f>6000</f>
        <v>6000</v>
      </c>
      <c r="Q59" s="32"/>
      <c r="R59" s="32"/>
      <c r="S59" s="32">
        <f>2991</f>
        <v>2991</v>
      </c>
      <c r="T59" s="32"/>
      <c r="U59" s="32"/>
      <c r="V59" s="32"/>
      <c r="W59" s="33">
        <f>3009</f>
        <v>3009</v>
      </c>
      <c r="X59" s="33"/>
    </row>
    <row r="60" spans="1:24" s="1" customFormat="1" ht="13.5" customHeigh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120</v>
      </c>
      <c r="O60" s="31"/>
      <c r="P60" s="32">
        <f>8000</f>
        <v>8000</v>
      </c>
      <c r="Q60" s="32"/>
      <c r="R60" s="32"/>
      <c r="S60" s="32">
        <f>3984</f>
        <v>3984</v>
      </c>
      <c r="T60" s="32"/>
      <c r="U60" s="32"/>
      <c r="V60" s="32"/>
      <c r="W60" s="33">
        <f>4016</f>
        <v>4016</v>
      </c>
      <c r="X60" s="33"/>
    </row>
    <row r="61" spans="1:24" s="1" customFormat="1" ht="13.5" customHeight="1">
      <c r="A61" s="30" t="s">
        <v>121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122</v>
      </c>
      <c r="O61" s="31"/>
      <c r="P61" s="32">
        <f>3500</f>
        <v>3500</v>
      </c>
      <c r="Q61" s="32"/>
      <c r="R61" s="32"/>
      <c r="S61" s="32">
        <f>3367.07</f>
        <v>3367.07</v>
      </c>
      <c r="T61" s="32"/>
      <c r="U61" s="32"/>
      <c r="V61" s="32"/>
      <c r="W61" s="33">
        <f>132.93</f>
        <v>132.93</v>
      </c>
      <c r="X61" s="33"/>
    </row>
    <row r="62" spans="1:24" s="1" customFormat="1" ht="13.5" customHeight="1">
      <c r="A62" s="30" t="s">
        <v>123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124</v>
      </c>
      <c r="O62" s="31"/>
      <c r="P62" s="32">
        <f>50000</f>
        <v>50000</v>
      </c>
      <c r="Q62" s="32"/>
      <c r="R62" s="32"/>
      <c r="S62" s="34" t="s">
        <v>39</v>
      </c>
      <c r="T62" s="34"/>
      <c r="U62" s="34"/>
      <c r="V62" s="34"/>
      <c r="W62" s="33">
        <f>50000</f>
        <v>50000</v>
      </c>
      <c r="X62" s="33"/>
    </row>
    <row r="63" spans="1:24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125</v>
      </c>
      <c r="O63" s="31"/>
      <c r="P63" s="32">
        <f>400000</f>
        <v>400000</v>
      </c>
      <c r="Q63" s="32"/>
      <c r="R63" s="32"/>
      <c r="S63" s="32">
        <f>215385.54</f>
        <v>215385.54</v>
      </c>
      <c r="T63" s="32"/>
      <c r="U63" s="32"/>
      <c r="V63" s="32"/>
      <c r="W63" s="33">
        <f>184614.46</f>
        <v>184614.46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126</v>
      </c>
      <c r="O64" s="31"/>
      <c r="P64" s="32">
        <f>350875.74</f>
        <v>350875.74</v>
      </c>
      <c r="Q64" s="32"/>
      <c r="R64" s="32"/>
      <c r="S64" s="32">
        <f>315461.3</f>
        <v>315461.3</v>
      </c>
      <c r="T64" s="32"/>
      <c r="U64" s="32"/>
      <c r="V64" s="32"/>
      <c r="W64" s="33">
        <f>35414.44</f>
        <v>35414.44</v>
      </c>
      <c r="X64" s="33"/>
    </row>
    <row r="65" spans="1:24" s="1" customFormat="1" ht="13.5" customHeight="1">
      <c r="A65" s="30" t="s">
        <v>113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127</v>
      </c>
      <c r="O65" s="31"/>
      <c r="P65" s="32">
        <f>150000</f>
        <v>150000</v>
      </c>
      <c r="Q65" s="32"/>
      <c r="R65" s="32"/>
      <c r="S65" s="32">
        <f>23500</f>
        <v>23500</v>
      </c>
      <c r="T65" s="32"/>
      <c r="U65" s="32"/>
      <c r="V65" s="32"/>
      <c r="W65" s="33">
        <f>126500</f>
        <v>126500</v>
      </c>
      <c r="X65" s="33"/>
    </row>
    <row r="66" spans="1:24" s="1" customFormat="1" ht="13.5" customHeight="1">
      <c r="A66" s="30" t="s">
        <v>128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129</v>
      </c>
      <c r="O66" s="31"/>
      <c r="P66" s="32">
        <f>158113</f>
        <v>158113</v>
      </c>
      <c r="Q66" s="32"/>
      <c r="R66" s="32"/>
      <c r="S66" s="32">
        <f>85875</f>
        <v>85875</v>
      </c>
      <c r="T66" s="32"/>
      <c r="U66" s="32"/>
      <c r="V66" s="32"/>
      <c r="W66" s="33">
        <f>72238</f>
        <v>72238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130</v>
      </c>
      <c r="O67" s="31"/>
      <c r="P67" s="32">
        <f>252335.43</f>
        <v>252335.43</v>
      </c>
      <c r="Q67" s="32"/>
      <c r="R67" s="32"/>
      <c r="S67" s="32">
        <f>115466.98</f>
        <v>115466.98</v>
      </c>
      <c r="T67" s="32"/>
      <c r="U67" s="32"/>
      <c r="V67" s="32"/>
      <c r="W67" s="33">
        <f>136868.45</f>
        <v>136868.45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131</v>
      </c>
      <c r="O68" s="31"/>
      <c r="P68" s="32">
        <f>33281.04</f>
        <v>33281.04</v>
      </c>
      <c r="Q68" s="32"/>
      <c r="R68" s="32"/>
      <c r="S68" s="32">
        <f>9468.54</f>
        <v>9468.54</v>
      </c>
      <c r="T68" s="32"/>
      <c r="U68" s="32"/>
      <c r="V68" s="32"/>
      <c r="W68" s="33">
        <f>23812.5</f>
        <v>23812.5</v>
      </c>
      <c r="X68" s="33"/>
    </row>
    <row r="69" spans="1:24" s="1" customFormat="1" ht="24" customHeight="1">
      <c r="A69" s="30" t="s">
        <v>132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133</v>
      </c>
      <c r="O69" s="31"/>
      <c r="P69" s="32">
        <f>42418.96</f>
        <v>42418.96</v>
      </c>
      <c r="Q69" s="32"/>
      <c r="R69" s="32"/>
      <c r="S69" s="32">
        <f>42418.96</f>
        <v>42418.96</v>
      </c>
      <c r="T69" s="32"/>
      <c r="U69" s="32"/>
      <c r="V69" s="32"/>
      <c r="W69" s="33">
        <f>0</f>
        <v>0</v>
      </c>
      <c r="X69" s="33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134</v>
      </c>
      <c r="O70" s="31"/>
      <c r="P70" s="32">
        <f>37866.66</f>
        <v>37866.66</v>
      </c>
      <c r="Q70" s="32"/>
      <c r="R70" s="32"/>
      <c r="S70" s="32">
        <f>37866.66</f>
        <v>37866.66</v>
      </c>
      <c r="T70" s="32"/>
      <c r="U70" s="32"/>
      <c r="V70" s="32"/>
      <c r="W70" s="33">
        <f>0</f>
        <v>0</v>
      </c>
      <c r="X70" s="33"/>
    </row>
    <row r="71" spans="1:24" s="1" customFormat="1" ht="13.5" customHeight="1">
      <c r="A71" s="30" t="s">
        <v>121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135</v>
      </c>
      <c r="O71" s="31"/>
      <c r="P71" s="32">
        <f>12266.67</f>
        <v>12266.67</v>
      </c>
      <c r="Q71" s="32"/>
      <c r="R71" s="32"/>
      <c r="S71" s="34" t="s">
        <v>39</v>
      </c>
      <c r="T71" s="34"/>
      <c r="U71" s="34"/>
      <c r="V71" s="34"/>
      <c r="W71" s="33">
        <f>12266.67</f>
        <v>12266.67</v>
      </c>
      <c r="X71" s="33"/>
    </row>
    <row r="72" spans="1:24" s="1" customFormat="1" ht="13.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136</v>
      </c>
      <c r="O72" s="31"/>
      <c r="P72" s="32">
        <f>225756</f>
        <v>225756</v>
      </c>
      <c r="Q72" s="32"/>
      <c r="R72" s="32"/>
      <c r="S72" s="32">
        <f>140763</f>
        <v>140763</v>
      </c>
      <c r="T72" s="32"/>
      <c r="U72" s="32"/>
      <c r="V72" s="32"/>
      <c r="W72" s="33">
        <f>84993</f>
        <v>84993</v>
      </c>
      <c r="X72" s="33"/>
    </row>
    <row r="73" spans="1:24" s="1" customFormat="1" ht="33.75" customHeight="1">
      <c r="A73" s="30" t="s">
        <v>107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137</v>
      </c>
      <c r="O73" s="31"/>
      <c r="P73" s="32">
        <f>68186</f>
        <v>68186</v>
      </c>
      <c r="Q73" s="32"/>
      <c r="R73" s="32"/>
      <c r="S73" s="32">
        <f>42510.46</f>
        <v>42510.46</v>
      </c>
      <c r="T73" s="32"/>
      <c r="U73" s="32"/>
      <c r="V73" s="32"/>
      <c r="W73" s="33">
        <f>25675.54</f>
        <v>25675.54</v>
      </c>
      <c r="X73" s="33"/>
    </row>
    <row r="74" spans="1:24" s="1" customFormat="1" ht="13.5" customHeight="1">
      <c r="A74" s="30" t="s">
        <v>113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138</v>
      </c>
      <c r="O74" s="31"/>
      <c r="P74" s="32">
        <f>0</f>
        <v>0</v>
      </c>
      <c r="Q74" s="32"/>
      <c r="R74" s="32"/>
      <c r="S74" s="34" t="s">
        <v>39</v>
      </c>
      <c r="T74" s="34"/>
      <c r="U74" s="34"/>
      <c r="V74" s="34"/>
      <c r="W74" s="35" t="s">
        <v>39</v>
      </c>
      <c r="X74" s="35"/>
    </row>
    <row r="75" spans="1:24" s="1" customFormat="1" ht="13.5" customHeight="1">
      <c r="A75" s="30" t="s">
        <v>113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139</v>
      </c>
      <c r="O75" s="31"/>
      <c r="P75" s="32">
        <f>7000</f>
        <v>7000</v>
      </c>
      <c r="Q75" s="32"/>
      <c r="R75" s="32"/>
      <c r="S75" s="34" t="s">
        <v>39</v>
      </c>
      <c r="T75" s="34"/>
      <c r="U75" s="34"/>
      <c r="V75" s="34"/>
      <c r="W75" s="33">
        <f>7000</f>
        <v>7000</v>
      </c>
      <c r="X75" s="33"/>
    </row>
    <row r="76" spans="1:24" s="1" customFormat="1" ht="13.5" customHeight="1">
      <c r="A76" s="30" t="s">
        <v>113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140</v>
      </c>
      <c r="O76" s="31"/>
      <c r="P76" s="32">
        <f>8000</f>
        <v>8000</v>
      </c>
      <c r="Q76" s="32"/>
      <c r="R76" s="32"/>
      <c r="S76" s="34" t="s">
        <v>39</v>
      </c>
      <c r="T76" s="34"/>
      <c r="U76" s="34"/>
      <c r="V76" s="34"/>
      <c r="W76" s="33">
        <f>8000</f>
        <v>8000</v>
      </c>
      <c r="X76" s="33"/>
    </row>
    <row r="77" spans="1:24" s="1" customFormat="1" ht="13.5" customHeight="1">
      <c r="A77" s="30" t="s">
        <v>113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141</v>
      </c>
      <c r="O77" s="31"/>
      <c r="P77" s="32">
        <f>5000</f>
        <v>5000</v>
      </c>
      <c r="Q77" s="32"/>
      <c r="R77" s="32"/>
      <c r="S77" s="34" t="s">
        <v>39</v>
      </c>
      <c r="T77" s="34"/>
      <c r="U77" s="34"/>
      <c r="V77" s="34"/>
      <c r="W77" s="33">
        <f>5000</f>
        <v>5000</v>
      </c>
      <c r="X77" s="33"/>
    </row>
    <row r="78" spans="1:24" s="1" customFormat="1" ht="13.5" customHeight="1">
      <c r="A78" s="30" t="s">
        <v>113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142</v>
      </c>
      <c r="O78" s="31"/>
      <c r="P78" s="32">
        <f>20000</f>
        <v>20000</v>
      </c>
      <c r="Q78" s="32"/>
      <c r="R78" s="32"/>
      <c r="S78" s="32">
        <f>2113.44</f>
        <v>2113.44</v>
      </c>
      <c r="T78" s="32"/>
      <c r="U78" s="32"/>
      <c r="V78" s="32"/>
      <c r="W78" s="33">
        <f>17886.56</f>
        <v>17886.56</v>
      </c>
      <c r="X78" s="33"/>
    </row>
    <row r="79" spans="1:24" s="1" customFormat="1" ht="13.5" customHeight="1">
      <c r="A79" s="30" t="s">
        <v>113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143</v>
      </c>
      <c r="O79" s="31"/>
      <c r="P79" s="32">
        <f>580000</f>
        <v>580000</v>
      </c>
      <c r="Q79" s="32"/>
      <c r="R79" s="32"/>
      <c r="S79" s="32">
        <f>549830.22</f>
        <v>549830.22</v>
      </c>
      <c r="T79" s="32"/>
      <c r="U79" s="32"/>
      <c r="V79" s="32"/>
      <c r="W79" s="33">
        <f>30169.78</f>
        <v>30169.78</v>
      </c>
      <c r="X79" s="33"/>
    </row>
    <row r="80" spans="1:24" s="1" customFormat="1" ht="13.5" customHeight="1">
      <c r="A80" s="30" t="s">
        <v>113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144</v>
      </c>
      <c r="O80" s="31"/>
      <c r="P80" s="32">
        <f>3389611.13</f>
        <v>3389611.13</v>
      </c>
      <c r="Q80" s="32"/>
      <c r="R80" s="32"/>
      <c r="S80" s="32">
        <f>2153437.48</f>
        <v>2153437.48</v>
      </c>
      <c r="T80" s="32"/>
      <c r="U80" s="32"/>
      <c r="V80" s="32"/>
      <c r="W80" s="33">
        <f>1236173.65</f>
        <v>1236173.65</v>
      </c>
      <c r="X80" s="33"/>
    </row>
    <row r="81" spans="1:24" s="1" customFormat="1" ht="13.5" customHeight="1">
      <c r="A81" s="30" t="s">
        <v>113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145</v>
      </c>
      <c r="O81" s="31"/>
      <c r="P81" s="32">
        <f>0</f>
        <v>0</v>
      </c>
      <c r="Q81" s="32"/>
      <c r="R81" s="32"/>
      <c r="S81" s="34" t="s">
        <v>39</v>
      </c>
      <c r="T81" s="34"/>
      <c r="U81" s="34"/>
      <c r="V81" s="34"/>
      <c r="W81" s="35" t="s">
        <v>39</v>
      </c>
      <c r="X81" s="35"/>
    </row>
    <row r="82" spans="1:24" s="1" customFormat="1" ht="13.5" customHeight="1">
      <c r="A82" s="30" t="s">
        <v>128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146</v>
      </c>
      <c r="O82" s="31"/>
      <c r="P82" s="32">
        <f>1341270</f>
        <v>1341270</v>
      </c>
      <c r="Q82" s="32"/>
      <c r="R82" s="32"/>
      <c r="S82" s="34" t="s">
        <v>39</v>
      </c>
      <c r="T82" s="34"/>
      <c r="U82" s="34"/>
      <c r="V82" s="34"/>
      <c r="W82" s="33">
        <f>1341270</f>
        <v>1341270</v>
      </c>
      <c r="X82" s="33"/>
    </row>
    <row r="83" spans="1:24" s="1" customFormat="1" ht="13.5" customHeight="1">
      <c r="A83" s="30" t="s">
        <v>113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147</v>
      </c>
      <c r="O83" s="31"/>
      <c r="P83" s="32">
        <f>3302898.37</f>
        <v>3302898.37</v>
      </c>
      <c r="Q83" s="32"/>
      <c r="R83" s="32"/>
      <c r="S83" s="32">
        <f>2004689.71</f>
        <v>2004689.71</v>
      </c>
      <c r="T83" s="32"/>
      <c r="U83" s="32"/>
      <c r="V83" s="32"/>
      <c r="W83" s="33">
        <f>1298208.66</f>
        <v>1298208.66</v>
      </c>
      <c r="X83" s="33"/>
    </row>
    <row r="84" spans="1:24" s="1" customFormat="1" ht="13.5" customHeight="1">
      <c r="A84" s="30" t="s">
        <v>128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148</v>
      </c>
      <c r="O84" s="31"/>
      <c r="P84" s="32">
        <f>4775000</f>
        <v>4775000</v>
      </c>
      <c r="Q84" s="32"/>
      <c r="R84" s="32"/>
      <c r="S84" s="34" t="s">
        <v>39</v>
      </c>
      <c r="T84" s="34"/>
      <c r="U84" s="34"/>
      <c r="V84" s="34"/>
      <c r="W84" s="33">
        <f>4775000</f>
        <v>4775000</v>
      </c>
      <c r="X84" s="33"/>
    </row>
    <row r="85" spans="1:24" s="1" customFormat="1" ht="13.5" customHeight="1">
      <c r="A85" s="30" t="s">
        <v>113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149</v>
      </c>
      <c r="O85" s="31"/>
      <c r="P85" s="32">
        <f>0</f>
        <v>0</v>
      </c>
      <c r="Q85" s="32"/>
      <c r="R85" s="32"/>
      <c r="S85" s="34" t="s">
        <v>39</v>
      </c>
      <c r="T85" s="34"/>
      <c r="U85" s="34"/>
      <c r="V85" s="34"/>
      <c r="W85" s="35" t="s">
        <v>39</v>
      </c>
      <c r="X85" s="35"/>
    </row>
    <row r="86" spans="1:24" s="1" customFormat="1" ht="13.5" customHeight="1">
      <c r="A86" s="30" t="s">
        <v>128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150</v>
      </c>
      <c r="O86" s="31"/>
      <c r="P86" s="32">
        <f>86417.42</f>
        <v>86417.42</v>
      </c>
      <c r="Q86" s="32"/>
      <c r="R86" s="32"/>
      <c r="S86" s="34" t="s">
        <v>39</v>
      </c>
      <c r="T86" s="34"/>
      <c r="U86" s="34"/>
      <c r="V86" s="34"/>
      <c r="W86" s="33">
        <f>86417.42</f>
        <v>86417.42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151</v>
      </c>
      <c r="O87" s="31"/>
      <c r="P87" s="32">
        <f>0</f>
        <v>0</v>
      </c>
      <c r="Q87" s="32"/>
      <c r="R87" s="32"/>
      <c r="S87" s="34" t="s">
        <v>39</v>
      </c>
      <c r="T87" s="34"/>
      <c r="U87" s="34"/>
      <c r="V87" s="34"/>
      <c r="W87" s="35" t="s">
        <v>39</v>
      </c>
      <c r="X87" s="35"/>
    </row>
    <row r="88" spans="1:24" s="1" customFormat="1" ht="13.5" customHeight="1">
      <c r="A88" s="30" t="s">
        <v>128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152</v>
      </c>
      <c r="O88" s="31"/>
      <c r="P88" s="32">
        <f>3714285</f>
        <v>3714285</v>
      </c>
      <c r="Q88" s="32"/>
      <c r="R88" s="32"/>
      <c r="S88" s="34" t="s">
        <v>39</v>
      </c>
      <c r="T88" s="34"/>
      <c r="U88" s="34"/>
      <c r="V88" s="34"/>
      <c r="W88" s="33">
        <f>3714285</f>
        <v>3714285</v>
      </c>
      <c r="X88" s="33"/>
    </row>
    <row r="89" spans="1:24" s="1" customFormat="1" ht="13.5" customHeight="1">
      <c r="A89" s="30" t="s">
        <v>113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153</v>
      </c>
      <c r="O89" s="31"/>
      <c r="P89" s="32">
        <f>0</f>
        <v>0</v>
      </c>
      <c r="Q89" s="32"/>
      <c r="R89" s="32"/>
      <c r="S89" s="34" t="s">
        <v>39</v>
      </c>
      <c r="T89" s="34"/>
      <c r="U89" s="34"/>
      <c r="V89" s="34"/>
      <c r="W89" s="35" t="s">
        <v>39</v>
      </c>
      <c r="X89" s="35"/>
    </row>
    <row r="90" spans="1:24" s="1" customFormat="1" ht="13.5" customHeight="1">
      <c r="A90" s="30" t="s">
        <v>128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154</v>
      </c>
      <c r="O90" s="31"/>
      <c r="P90" s="32">
        <f>1641931</f>
        <v>1641931</v>
      </c>
      <c r="Q90" s="32"/>
      <c r="R90" s="32"/>
      <c r="S90" s="34" t="s">
        <v>39</v>
      </c>
      <c r="T90" s="34"/>
      <c r="U90" s="34"/>
      <c r="V90" s="34"/>
      <c r="W90" s="33">
        <f>1641931</f>
        <v>1641931</v>
      </c>
      <c r="X90" s="33"/>
    </row>
    <row r="91" spans="1:24" s="1" customFormat="1" ht="13.5" customHeight="1">
      <c r="A91" s="30" t="s">
        <v>128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155</v>
      </c>
      <c r="O91" s="31"/>
      <c r="P91" s="32">
        <f>3227</f>
        <v>3227</v>
      </c>
      <c r="Q91" s="32"/>
      <c r="R91" s="32"/>
      <c r="S91" s="32">
        <f>3227</f>
        <v>3227</v>
      </c>
      <c r="T91" s="32"/>
      <c r="U91" s="32"/>
      <c r="V91" s="32"/>
      <c r="W91" s="33">
        <f>0</f>
        <v>0</v>
      </c>
      <c r="X91" s="33"/>
    </row>
    <row r="92" spans="1:24" s="1" customFormat="1" ht="13.5" customHeight="1">
      <c r="A92" s="30" t="s">
        <v>128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156</v>
      </c>
      <c r="O92" s="31"/>
      <c r="P92" s="32">
        <f>61301</f>
        <v>61301</v>
      </c>
      <c r="Q92" s="32"/>
      <c r="R92" s="32"/>
      <c r="S92" s="32">
        <f>30650.5</f>
        <v>30650.5</v>
      </c>
      <c r="T92" s="32"/>
      <c r="U92" s="32"/>
      <c r="V92" s="32"/>
      <c r="W92" s="33">
        <f>30650.5</f>
        <v>30650.5</v>
      </c>
      <c r="X92" s="33"/>
    </row>
    <row r="93" spans="1:24" s="1" customFormat="1" ht="13.5" customHeight="1">
      <c r="A93" s="30" t="s">
        <v>113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157</v>
      </c>
      <c r="O93" s="31"/>
      <c r="P93" s="32">
        <f>65000</f>
        <v>65000</v>
      </c>
      <c r="Q93" s="32"/>
      <c r="R93" s="32"/>
      <c r="S93" s="32">
        <f>23264.54</f>
        <v>23264.54</v>
      </c>
      <c r="T93" s="32"/>
      <c r="U93" s="32"/>
      <c r="V93" s="32"/>
      <c r="W93" s="33">
        <f>41735.46</f>
        <v>41735.46</v>
      </c>
      <c r="X93" s="33"/>
    </row>
    <row r="94" spans="1:24" s="1" customFormat="1" ht="13.5" customHeight="1">
      <c r="A94" s="30" t="s">
        <v>113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158</v>
      </c>
      <c r="O94" s="31"/>
      <c r="P94" s="32">
        <f>234091.84</f>
        <v>234091.84</v>
      </c>
      <c r="Q94" s="32"/>
      <c r="R94" s="32"/>
      <c r="S94" s="34" t="s">
        <v>39</v>
      </c>
      <c r="T94" s="34"/>
      <c r="U94" s="34"/>
      <c r="V94" s="34"/>
      <c r="W94" s="33">
        <f>234091.84</f>
        <v>234091.84</v>
      </c>
      <c r="X94" s="33"/>
    </row>
    <row r="95" spans="1:24" s="1" customFormat="1" ht="24" customHeight="1">
      <c r="A95" s="30" t="s">
        <v>159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160</v>
      </c>
      <c r="O95" s="31"/>
      <c r="P95" s="32">
        <f>445908.16</f>
        <v>445908.16</v>
      </c>
      <c r="Q95" s="32"/>
      <c r="R95" s="32"/>
      <c r="S95" s="32">
        <f>445908.16</f>
        <v>445908.16</v>
      </c>
      <c r="T95" s="32"/>
      <c r="U95" s="32"/>
      <c r="V95" s="32"/>
      <c r="W95" s="33">
        <f>0</f>
        <v>0</v>
      </c>
      <c r="X95" s="33"/>
    </row>
    <row r="96" spans="1:24" s="1" customFormat="1" ht="13.5" customHeight="1">
      <c r="A96" s="30" t="s">
        <v>113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161</v>
      </c>
      <c r="O96" s="31"/>
      <c r="P96" s="32">
        <f>800000</f>
        <v>800000</v>
      </c>
      <c r="Q96" s="32"/>
      <c r="R96" s="32"/>
      <c r="S96" s="32">
        <f>484118.19</f>
        <v>484118.19</v>
      </c>
      <c r="T96" s="32"/>
      <c r="U96" s="32"/>
      <c r="V96" s="32"/>
      <c r="W96" s="33">
        <f>315881.81</f>
        <v>315881.81</v>
      </c>
      <c r="X96" s="33"/>
    </row>
    <row r="97" spans="1:24" s="1" customFormat="1" ht="13.5" customHeight="1">
      <c r="A97" s="30" t="s">
        <v>115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162</v>
      </c>
      <c r="O97" s="31"/>
      <c r="P97" s="32">
        <f>1200000</f>
        <v>1200000</v>
      </c>
      <c r="Q97" s="32"/>
      <c r="R97" s="32"/>
      <c r="S97" s="32">
        <f>509255.87</f>
        <v>509255.87</v>
      </c>
      <c r="T97" s="32"/>
      <c r="U97" s="32"/>
      <c r="V97" s="32"/>
      <c r="W97" s="33">
        <f>690744.13</f>
        <v>690744.13</v>
      </c>
      <c r="X97" s="33"/>
    </row>
    <row r="98" spans="1:24" s="1" customFormat="1" ht="13.5" customHeight="1">
      <c r="A98" s="30" t="s">
        <v>113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163</v>
      </c>
      <c r="O98" s="31"/>
      <c r="P98" s="32">
        <f>414627.63</f>
        <v>414627.63</v>
      </c>
      <c r="Q98" s="32"/>
      <c r="R98" s="32"/>
      <c r="S98" s="32">
        <f>366864.31</f>
        <v>366864.31</v>
      </c>
      <c r="T98" s="32"/>
      <c r="U98" s="32"/>
      <c r="V98" s="32"/>
      <c r="W98" s="33">
        <f>47763.32</f>
        <v>47763.32</v>
      </c>
      <c r="X98" s="33"/>
    </row>
    <row r="99" spans="1:24" s="1" customFormat="1" ht="13.5" customHeight="1">
      <c r="A99" s="30" t="s">
        <v>113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164</v>
      </c>
      <c r="O99" s="31"/>
      <c r="P99" s="32">
        <f>35164.2</f>
        <v>35164.2</v>
      </c>
      <c r="Q99" s="32"/>
      <c r="R99" s="32"/>
      <c r="S99" s="32">
        <f>3750</f>
        <v>3750</v>
      </c>
      <c r="T99" s="32"/>
      <c r="U99" s="32"/>
      <c r="V99" s="32"/>
      <c r="W99" s="33">
        <f>31414.2</f>
        <v>31414.2</v>
      </c>
      <c r="X99" s="33"/>
    </row>
    <row r="100" spans="1:24" s="1" customFormat="1" ht="13.5" customHeight="1">
      <c r="A100" s="30" t="s">
        <v>113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165</v>
      </c>
      <c r="O100" s="31"/>
      <c r="P100" s="32">
        <f>3457265.5</f>
        <v>3457265.5</v>
      </c>
      <c r="Q100" s="32"/>
      <c r="R100" s="32"/>
      <c r="S100" s="32">
        <f>1415979.06</f>
        <v>1415979.06</v>
      </c>
      <c r="T100" s="32"/>
      <c r="U100" s="32"/>
      <c r="V100" s="32"/>
      <c r="W100" s="33">
        <f>2041286.44</f>
        <v>2041286.44</v>
      </c>
      <c r="X100" s="33"/>
    </row>
    <row r="101" spans="1:24" s="1" customFormat="1" ht="13.5" customHeight="1">
      <c r="A101" s="30" t="s">
        <v>113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166</v>
      </c>
      <c r="O101" s="31"/>
      <c r="P101" s="32">
        <f>0</f>
        <v>0</v>
      </c>
      <c r="Q101" s="32"/>
      <c r="R101" s="32"/>
      <c r="S101" s="34" t="s">
        <v>39</v>
      </c>
      <c r="T101" s="34"/>
      <c r="U101" s="34"/>
      <c r="V101" s="34"/>
      <c r="W101" s="35" t="s">
        <v>39</v>
      </c>
      <c r="X101" s="35"/>
    </row>
    <row r="102" spans="1:24" s="1" customFormat="1" ht="13.5" customHeight="1">
      <c r="A102" s="30" t="s">
        <v>128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167</v>
      </c>
      <c r="O102" s="31"/>
      <c r="P102" s="32">
        <f>133719</f>
        <v>133719</v>
      </c>
      <c r="Q102" s="32"/>
      <c r="R102" s="32"/>
      <c r="S102" s="34" t="s">
        <v>39</v>
      </c>
      <c r="T102" s="34"/>
      <c r="U102" s="34"/>
      <c r="V102" s="34"/>
      <c r="W102" s="33">
        <f>133719</f>
        <v>133719</v>
      </c>
      <c r="X102" s="33"/>
    </row>
    <row r="103" spans="1:24" s="1" customFormat="1" ht="13.5" customHeight="1">
      <c r="A103" s="30" t="s">
        <v>113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168</v>
      </c>
      <c r="O103" s="31"/>
      <c r="P103" s="32">
        <f>0</f>
        <v>0</v>
      </c>
      <c r="Q103" s="32"/>
      <c r="R103" s="32"/>
      <c r="S103" s="34" t="s">
        <v>39</v>
      </c>
      <c r="T103" s="34"/>
      <c r="U103" s="34"/>
      <c r="V103" s="34"/>
      <c r="W103" s="35" t="s">
        <v>39</v>
      </c>
      <c r="X103" s="35"/>
    </row>
    <row r="104" spans="1:24" s="1" customFormat="1" ht="13.5" customHeight="1">
      <c r="A104" s="30" t="s">
        <v>113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169</v>
      </c>
      <c r="O104" s="31"/>
      <c r="P104" s="32">
        <f>57737.15</f>
        <v>57737.15</v>
      </c>
      <c r="Q104" s="32"/>
      <c r="R104" s="32"/>
      <c r="S104" s="32">
        <f>30300</f>
        <v>30300</v>
      </c>
      <c r="T104" s="32"/>
      <c r="U104" s="32"/>
      <c r="V104" s="32"/>
      <c r="W104" s="33">
        <f>27437.15</f>
        <v>27437.15</v>
      </c>
      <c r="X104" s="33"/>
    </row>
    <row r="105" spans="1:24" s="1" customFormat="1" ht="13.5" customHeight="1">
      <c r="A105" s="30" t="s">
        <v>113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170</v>
      </c>
      <c r="O105" s="31"/>
      <c r="P105" s="32">
        <f>1500000</f>
        <v>1500000</v>
      </c>
      <c r="Q105" s="32"/>
      <c r="R105" s="32"/>
      <c r="S105" s="32">
        <f>1497487.4</f>
        <v>1497487.4</v>
      </c>
      <c r="T105" s="32"/>
      <c r="U105" s="32"/>
      <c r="V105" s="32"/>
      <c r="W105" s="33">
        <f>2512.6</f>
        <v>2512.6</v>
      </c>
      <c r="X105" s="33"/>
    </row>
    <row r="106" spans="1:24" s="1" customFormat="1" ht="13.5" customHeight="1">
      <c r="A106" s="30" t="s">
        <v>113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171</v>
      </c>
      <c r="O106" s="31"/>
      <c r="P106" s="32">
        <f>40000</f>
        <v>40000</v>
      </c>
      <c r="Q106" s="32"/>
      <c r="R106" s="32"/>
      <c r="S106" s="34" t="s">
        <v>39</v>
      </c>
      <c r="T106" s="34"/>
      <c r="U106" s="34"/>
      <c r="V106" s="34"/>
      <c r="W106" s="33">
        <f>40000</f>
        <v>40000</v>
      </c>
      <c r="X106" s="33"/>
    </row>
    <row r="107" spans="1:24" s="1" customFormat="1" ht="13.5" customHeight="1">
      <c r="A107" s="30" t="s">
        <v>113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172</v>
      </c>
      <c r="O107" s="31"/>
      <c r="P107" s="32">
        <f>350000</f>
        <v>350000</v>
      </c>
      <c r="Q107" s="32"/>
      <c r="R107" s="32"/>
      <c r="S107" s="32">
        <f>114119.54</f>
        <v>114119.54</v>
      </c>
      <c r="T107" s="32"/>
      <c r="U107" s="32"/>
      <c r="V107" s="32"/>
      <c r="W107" s="33">
        <f>235880.46</f>
        <v>235880.46</v>
      </c>
      <c r="X107" s="33"/>
    </row>
    <row r="108" spans="1:24" s="1" customFormat="1" ht="13.5" customHeight="1">
      <c r="A108" s="30" t="s">
        <v>128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173</v>
      </c>
      <c r="O108" s="31"/>
      <c r="P108" s="32">
        <f>121000</f>
        <v>121000</v>
      </c>
      <c r="Q108" s="32"/>
      <c r="R108" s="32"/>
      <c r="S108" s="32">
        <f>90750</f>
        <v>90750</v>
      </c>
      <c r="T108" s="32"/>
      <c r="U108" s="32"/>
      <c r="V108" s="32"/>
      <c r="W108" s="33">
        <f>30250</f>
        <v>30250</v>
      </c>
      <c r="X108" s="33"/>
    </row>
    <row r="109" spans="1:24" s="1" customFormat="1" ht="13.5" customHeight="1">
      <c r="A109" s="30" t="s">
        <v>174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175</v>
      </c>
      <c r="O109" s="31"/>
      <c r="P109" s="32">
        <f>181349.52</f>
        <v>181349.52</v>
      </c>
      <c r="Q109" s="32"/>
      <c r="R109" s="32"/>
      <c r="S109" s="32">
        <f>120899.68</f>
        <v>120899.68</v>
      </c>
      <c r="T109" s="32"/>
      <c r="U109" s="32"/>
      <c r="V109" s="32"/>
      <c r="W109" s="33">
        <f>60449.84</f>
        <v>60449.84</v>
      </c>
      <c r="X109" s="33"/>
    </row>
    <row r="110" spans="1:24" s="1" customFormat="1" ht="24" customHeight="1">
      <c r="A110" s="30" t="s">
        <v>176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177</v>
      </c>
      <c r="O110" s="31"/>
      <c r="P110" s="32">
        <f>7639.5</f>
        <v>7639.5</v>
      </c>
      <c r="Q110" s="32"/>
      <c r="R110" s="32"/>
      <c r="S110" s="34" t="s">
        <v>39</v>
      </c>
      <c r="T110" s="34"/>
      <c r="U110" s="34"/>
      <c r="V110" s="34"/>
      <c r="W110" s="33">
        <f>7639.5</f>
        <v>7639.5</v>
      </c>
      <c r="X110" s="33"/>
    </row>
    <row r="111" spans="1:24" s="1" customFormat="1" ht="13.5" customHeight="1">
      <c r="A111" s="30" t="s">
        <v>113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178</v>
      </c>
      <c r="O111" s="31"/>
      <c r="P111" s="32">
        <f>30000</f>
        <v>30000</v>
      </c>
      <c r="Q111" s="32"/>
      <c r="R111" s="32"/>
      <c r="S111" s="34" t="s">
        <v>39</v>
      </c>
      <c r="T111" s="34"/>
      <c r="U111" s="34"/>
      <c r="V111" s="34"/>
      <c r="W111" s="33">
        <f>30000</f>
        <v>30000</v>
      </c>
      <c r="X111" s="33"/>
    </row>
    <row r="112" spans="1:24" s="1" customFormat="1" ht="15" customHeight="1">
      <c r="A112" s="36" t="s">
        <v>179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7" t="s">
        <v>180</v>
      </c>
      <c r="M112" s="37"/>
      <c r="N112" s="37" t="s">
        <v>36</v>
      </c>
      <c r="O112" s="37"/>
      <c r="P112" s="38">
        <f>-2434143.79</f>
        <v>-2434143.79</v>
      </c>
      <c r="Q112" s="38"/>
      <c r="R112" s="38"/>
      <c r="S112" s="38">
        <f>1908855.54</f>
        <v>1908855.54</v>
      </c>
      <c r="T112" s="38"/>
      <c r="U112" s="38"/>
      <c r="V112" s="38"/>
      <c r="W112" s="39" t="s">
        <v>36</v>
      </c>
      <c r="X112" s="39"/>
    </row>
    <row r="113" spans="1:24" s="1" customFormat="1" ht="13.5" customHeight="1">
      <c r="A113" s="10" t="s">
        <v>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s="1" customFormat="1" ht="13.5" customHeight="1">
      <c r="A114" s="12" t="s">
        <v>181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45.75" customHeight="1">
      <c r="A115" s="13" t="s">
        <v>22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 t="s">
        <v>23</v>
      </c>
      <c r="M115" s="13"/>
      <c r="N115" s="13" t="s">
        <v>182</v>
      </c>
      <c r="O115" s="13"/>
      <c r="P115" s="14" t="s">
        <v>25</v>
      </c>
      <c r="Q115" s="14"/>
      <c r="R115" s="14"/>
      <c r="S115" s="14" t="s">
        <v>26</v>
      </c>
      <c r="T115" s="14"/>
      <c r="U115" s="14"/>
      <c r="V115" s="14"/>
      <c r="W115" s="15" t="s">
        <v>27</v>
      </c>
      <c r="X115" s="15"/>
    </row>
    <row r="116" spans="1:24" s="1" customFormat="1" ht="12.75" customHeight="1">
      <c r="A116" s="16" t="s">
        <v>28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 t="s">
        <v>29</v>
      </c>
      <c r="M116" s="16"/>
      <c r="N116" s="16" t="s">
        <v>30</v>
      </c>
      <c r="O116" s="16"/>
      <c r="P116" s="17" t="s">
        <v>31</v>
      </c>
      <c r="Q116" s="17"/>
      <c r="R116" s="17"/>
      <c r="S116" s="17" t="s">
        <v>32</v>
      </c>
      <c r="T116" s="17"/>
      <c r="U116" s="17"/>
      <c r="V116" s="17"/>
      <c r="W116" s="18" t="s">
        <v>33</v>
      </c>
      <c r="X116" s="18"/>
    </row>
    <row r="117" spans="1:24" s="1" customFormat="1" ht="13.5" customHeight="1">
      <c r="A117" s="19" t="s">
        <v>183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184</v>
      </c>
      <c r="M117" s="20"/>
      <c r="N117" s="20" t="s">
        <v>36</v>
      </c>
      <c r="O117" s="20"/>
      <c r="P117" s="40">
        <f>2434143.79</f>
        <v>2434143.79</v>
      </c>
      <c r="Q117" s="40"/>
      <c r="R117" s="40"/>
      <c r="S117" s="21">
        <f>-1908855.54</f>
        <v>-1908855.54</v>
      </c>
      <c r="T117" s="21"/>
      <c r="U117" s="21"/>
      <c r="V117" s="21"/>
      <c r="W117" s="41" t="s">
        <v>36</v>
      </c>
      <c r="X117" s="41"/>
    </row>
    <row r="118" spans="1:24" s="1" customFormat="1" ht="13.5" customHeight="1">
      <c r="A118" s="42" t="s">
        <v>185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3" t="s">
        <v>10</v>
      </c>
      <c r="M118" s="43"/>
      <c r="N118" s="43" t="s">
        <v>10</v>
      </c>
      <c r="O118" s="43"/>
      <c r="P118" s="44" t="s">
        <v>10</v>
      </c>
      <c r="Q118" s="44"/>
      <c r="R118" s="44"/>
      <c r="S118" s="45" t="s">
        <v>10</v>
      </c>
      <c r="T118" s="45"/>
      <c r="U118" s="45"/>
      <c r="V118" s="45"/>
      <c r="W118" s="46" t="s">
        <v>10</v>
      </c>
      <c r="X118" s="46"/>
    </row>
    <row r="119" spans="1:24" s="1" customFormat="1" ht="13.5" customHeight="1">
      <c r="A119" s="23" t="s">
        <v>186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47" t="s">
        <v>187</v>
      </c>
      <c r="M119" s="47"/>
      <c r="N119" s="24" t="s">
        <v>36</v>
      </c>
      <c r="O119" s="24"/>
      <c r="P119" s="48" t="s">
        <v>39</v>
      </c>
      <c r="Q119" s="48"/>
      <c r="R119" s="48"/>
      <c r="S119" s="26" t="s">
        <v>39</v>
      </c>
      <c r="T119" s="26"/>
      <c r="U119" s="26"/>
      <c r="V119" s="26"/>
      <c r="W119" s="49" t="s">
        <v>39</v>
      </c>
      <c r="X119" s="49"/>
    </row>
    <row r="120" spans="1:24" s="1" customFormat="1" ht="13.5" customHeight="1">
      <c r="A120" s="30" t="s">
        <v>10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187</v>
      </c>
      <c r="M120" s="31"/>
      <c r="N120" s="31" t="s">
        <v>10</v>
      </c>
      <c r="O120" s="31"/>
      <c r="P120" s="50" t="s">
        <v>39</v>
      </c>
      <c r="Q120" s="50"/>
      <c r="R120" s="50"/>
      <c r="S120" s="34" t="s">
        <v>39</v>
      </c>
      <c r="T120" s="34"/>
      <c r="U120" s="34"/>
      <c r="V120" s="34"/>
      <c r="W120" s="51" t="s">
        <v>39</v>
      </c>
      <c r="X120" s="51"/>
    </row>
    <row r="121" spans="1:24" s="1" customFormat="1" ht="13.5" customHeight="1">
      <c r="A121" s="30" t="s">
        <v>188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43" t="s">
        <v>189</v>
      </c>
      <c r="M121" s="43"/>
      <c r="N121" s="43" t="s">
        <v>36</v>
      </c>
      <c r="O121" s="43"/>
      <c r="P121" s="44" t="s">
        <v>39</v>
      </c>
      <c r="Q121" s="44"/>
      <c r="R121" s="44"/>
      <c r="S121" s="34" t="s">
        <v>39</v>
      </c>
      <c r="T121" s="34"/>
      <c r="U121" s="34"/>
      <c r="V121" s="34"/>
      <c r="W121" s="46" t="s">
        <v>39</v>
      </c>
      <c r="X121" s="46"/>
    </row>
    <row r="122" spans="1:24" s="1" customFormat="1" ht="13.5" customHeight="1">
      <c r="A122" s="30" t="s">
        <v>10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189</v>
      </c>
      <c r="M122" s="31"/>
      <c r="N122" s="31" t="s">
        <v>10</v>
      </c>
      <c r="O122" s="31"/>
      <c r="P122" s="50" t="s">
        <v>39</v>
      </c>
      <c r="Q122" s="50"/>
      <c r="R122" s="50"/>
      <c r="S122" s="34" t="s">
        <v>39</v>
      </c>
      <c r="T122" s="34"/>
      <c r="U122" s="34"/>
      <c r="V122" s="34"/>
      <c r="W122" s="51" t="s">
        <v>39</v>
      </c>
      <c r="X122" s="51"/>
    </row>
    <row r="123" spans="1:24" s="1" customFormat="1" ht="13.5" customHeight="1">
      <c r="A123" s="30" t="s">
        <v>190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191</v>
      </c>
      <c r="M123" s="31"/>
      <c r="N123" s="31" t="s">
        <v>192</v>
      </c>
      <c r="O123" s="31"/>
      <c r="P123" s="52">
        <f>2434143.79</f>
        <v>2434143.79</v>
      </c>
      <c r="Q123" s="52"/>
      <c r="R123" s="52"/>
      <c r="S123" s="32">
        <f>-1908855.54</f>
        <v>-1908855.54</v>
      </c>
      <c r="T123" s="32"/>
      <c r="U123" s="32"/>
      <c r="V123" s="32"/>
      <c r="W123" s="53">
        <f>4342999.33</f>
        <v>4342999.33</v>
      </c>
      <c r="X123" s="53"/>
    </row>
    <row r="124" spans="1:24" s="1" customFormat="1" ht="13.5" customHeight="1">
      <c r="A124" s="30" t="s">
        <v>193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194</v>
      </c>
      <c r="M124" s="31"/>
      <c r="N124" s="31" t="s">
        <v>195</v>
      </c>
      <c r="O124" s="31"/>
      <c r="P124" s="52">
        <f>-33713239.13</f>
        <v>-33713239.13</v>
      </c>
      <c r="Q124" s="52"/>
      <c r="R124" s="52"/>
      <c r="S124" s="32">
        <f>-20171775.3</f>
        <v>-20171775.3</v>
      </c>
      <c r="T124" s="32"/>
      <c r="U124" s="32"/>
      <c r="V124" s="32"/>
      <c r="W124" s="54" t="s">
        <v>36</v>
      </c>
      <c r="X124" s="54"/>
    </row>
    <row r="125" spans="1:24" s="1" customFormat="1" ht="13.5" customHeight="1">
      <c r="A125" s="30" t="s">
        <v>196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197</v>
      </c>
      <c r="M125" s="31"/>
      <c r="N125" s="31" t="s">
        <v>198</v>
      </c>
      <c r="O125" s="31"/>
      <c r="P125" s="52">
        <f>36147382.92</f>
        <v>36147382.92</v>
      </c>
      <c r="Q125" s="52"/>
      <c r="R125" s="52"/>
      <c r="S125" s="32">
        <f>18262919.76</f>
        <v>18262919.76</v>
      </c>
      <c r="T125" s="32"/>
      <c r="U125" s="32"/>
      <c r="V125" s="32"/>
      <c r="W125" s="54" t="s">
        <v>36</v>
      </c>
      <c r="X125" s="54"/>
    </row>
    <row r="126" spans="1:24" s="1" customFormat="1" ht="13.5" customHeight="1">
      <c r="A126" s="55" t="s">
        <v>10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 s="1" customFormat="1" ht="13.5" customHeight="1">
      <c r="A127" s="10" t="s">
        <v>10</v>
      </c>
      <c r="B127" s="10"/>
      <c r="C127" s="10"/>
      <c r="D127" s="10"/>
      <c r="E127" s="10"/>
      <c r="F127" s="10"/>
      <c r="G127" s="10"/>
      <c r="H127" s="10"/>
      <c r="I127" s="56" t="s">
        <v>10</v>
      </c>
      <c r="J127" s="56"/>
      <c r="K127" s="56"/>
      <c r="L127" s="56"/>
      <c r="M127" s="56"/>
      <c r="N127" s="56" t="s">
        <v>199</v>
      </c>
      <c r="O127" s="56"/>
      <c r="P127" s="56"/>
      <c r="Q127" s="56"/>
      <c r="R127" s="10" t="s">
        <v>10</v>
      </c>
      <c r="S127" s="10"/>
      <c r="T127" s="10"/>
      <c r="U127" s="10"/>
      <c r="V127" s="10"/>
      <c r="W127" s="10"/>
      <c r="X127" s="10"/>
    </row>
    <row r="128" spans="1:24" s="1" customFormat="1" ht="13.5" customHeight="1">
      <c r="A128" s="10" t="s">
        <v>10</v>
      </c>
      <c r="B128" s="10"/>
      <c r="C128" s="10"/>
      <c r="D128" s="10"/>
      <c r="E128" s="10"/>
      <c r="F128" s="10"/>
      <c r="G128" s="10"/>
      <c r="H128" s="10"/>
      <c r="I128" s="5" t="s">
        <v>10</v>
      </c>
      <c r="J128" s="57" t="s">
        <v>200</v>
      </c>
      <c r="K128" s="57"/>
      <c r="L128" s="57"/>
      <c r="M128" s="5" t="s">
        <v>10</v>
      </c>
      <c r="N128" s="5" t="s">
        <v>10</v>
      </c>
      <c r="O128" s="57" t="s">
        <v>201</v>
      </c>
      <c r="P128" s="57"/>
      <c r="Q128" s="10" t="s">
        <v>10</v>
      </c>
      <c r="R128" s="10"/>
      <c r="S128" s="10"/>
      <c r="T128" s="10"/>
      <c r="U128" s="10"/>
      <c r="V128" s="10"/>
      <c r="W128" s="10"/>
      <c r="X128" s="10"/>
    </row>
    <row r="129" spans="1:24" s="1" customFormat="1" ht="7.5" customHeight="1">
      <c r="A129" s="10" t="s">
        <v>10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" customFormat="1" ht="13.5" customHeight="1">
      <c r="A130" s="10" t="s">
        <v>10</v>
      </c>
      <c r="B130" s="10"/>
      <c r="C130" s="10"/>
      <c r="D130" s="10"/>
      <c r="E130" s="10"/>
      <c r="F130" s="10"/>
      <c r="G130" s="10"/>
      <c r="H130" s="10"/>
      <c r="I130" s="56" t="s">
        <v>10</v>
      </c>
      <c r="J130" s="56"/>
      <c r="K130" s="56"/>
      <c r="L130" s="56"/>
      <c r="M130" s="56"/>
      <c r="N130" s="56" t="s">
        <v>202</v>
      </c>
      <c r="O130" s="56"/>
      <c r="P130" s="56"/>
      <c r="Q130" s="56"/>
      <c r="R130" s="10" t="s">
        <v>10</v>
      </c>
      <c r="S130" s="10"/>
      <c r="T130" s="10"/>
      <c r="U130" s="10"/>
      <c r="V130" s="10"/>
      <c r="W130" s="10"/>
      <c r="X130" s="10"/>
    </row>
    <row r="131" spans="1:24" s="1" customFormat="1" ht="13.5" customHeight="1">
      <c r="A131" s="10" t="s">
        <v>10</v>
      </c>
      <c r="B131" s="10"/>
      <c r="C131" s="10"/>
      <c r="D131" s="10"/>
      <c r="E131" s="10"/>
      <c r="F131" s="10"/>
      <c r="G131" s="10"/>
      <c r="H131" s="10"/>
      <c r="I131" s="5" t="s">
        <v>10</v>
      </c>
      <c r="J131" s="57" t="s">
        <v>200</v>
      </c>
      <c r="K131" s="57"/>
      <c r="L131" s="57"/>
      <c r="M131" s="5" t="s">
        <v>10</v>
      </c>
      <c r="N131" s="5" t="s">
        <v>10</v>
      </c>
      <c r="O131" s="57" t="s">
        <v>201</v>
      </c>
      <c r="P131" s="57"/>
      <c r="Q131" s="10" t="s">
        <v>10</v>
      </c>
      <c r="R131" s="10"/>
      <c r="S131" s="10"/>
      <c r="T131" s="10"/>
      <c r="U131" s="10"/>
      <c r="V131" s="10"/>
      <c r="W131" s="10"/>
      <c r="X131" s="10"/>
    </row>
    <row r="132" spans="1:24" s="1" customFormat="1" ht="7.5" customHeight="1">
      <c r="A132" s="10" t="s">
        <v>10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" customFormat="1" ht="13.5" customHeight="1">
      <c r="A133" s="10" t="s">
        <v>203</v>
      </c>
      <c r="B133" s="10"/>
      <c r="C133" s="56" t="s">
        <v>10</v>
      </c>
      <c r="D133" s="56"/>
      <c r="E133" s="56"/>
      <c r="F133" s="56"/>
      <c r="G133" s="56"/>
      <c r="H133" s="56"/>
      <c r="I133" s="56" t="s">
        <v>10</v>
      </c>
      <c r="J133" s="56"/>
      <c r="K133" s="56"/>
      <c r="L133" s="56"/>
      <c r="M133" s="56"/>
      <c r="N133" s="56" t="s">
        <v>202</v>
      </c>
      <c r="O133" s="56"/>
      <c r="P133" s="56"/>
      <c r="Q133" s="56"/>
      <c r="R133" s="10" t="s">
        <v>10</v>
      </c>
      <c r="S133" s="10"/>
      <c r="T133" s="10"/>
      <c r="U133" s="10"/>
      <c r="V133" s="10"/>
      <c r="W133" s="10"/>
      <c r="X133" s="10"/>
    </row>
    <row r="134" spans="1:24" s="1" customFormat="1" ht="13.5" customHeight="1">
      <c r="A134" s="10" t="s">
        <v>10</v>
      </c>
      <c r="B134" s="10"/>
      <c r="C134" s="5" t="s">
        <v>10</v>
      </c>
      <c r="D134" s="57" t="s">
        <v>204</v>
      </c>
      <c r="E134" s="57"/>
      <c r="F134" s="57"/>
      <c r="G134" s="57"/>
      <c r="H134" s="5" t="s">
        <v>10</v>
      </c>
      <c r="I134" s="5" t="s">
        <v>10</v>
      </c>
      <c r="J134" s="57" t="s">
        <v>200</v>
      </c>
      <c r="K134" s="57"/>
      <c r="L134" s="57"/>
      <c r="M134" s="5" t="s">
        <v>10</v>
      </c>
      <c r="N134" s="5" t="s">
        <v>10</v>
      </c>
      <c r="O134" s="57" t="s">
        <v>201</v>
      </c>
      <c r="P134" s="57"/>
      <c r="Q134" s="10" t="s">
        <v>10</v>
      </c>
      <c r="R134" s="10"/>
      <c r="S134" s="10"/>
      <c r="T134" s="10"/>
      <c r="U134" s="10"/>
      <c r="V134" s="10"/>
      <c r="W134" s="10"/>
      <c r="X134" s="10"/>
    </row>
    <row r="135" spans="1:24" s="1" customFormat="1" ht="15.75" customHeight="1">
      <c r="A135" s="10" t="s">
        <v>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s="1" customFormat="1" ht="13.5" customHeight="1">
      <c r="A136" s="58" t="s">
        <v>205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10" t="s">
        <v>10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s="1" customFormat="1" ht="13.5" customHeight="1">
      <c r="A137" s="9" t="s">
        <v>206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</sheetData>
  <sheetProtection/>
  <mergeCells count="725">
    <mergeCell ref="A136:J136"/>
    <mergeCell ref="K136:X136"/>
    <mergeCell ref="A137:X137"/>
    <mergeCell ref="A134:B134"/>
    <mergeCell ref="D134:G134"/>
    <mergeCell ref="J134:L134"/>
    <mergeCell ref="O134:P134"/>
    <mergeCell ref="Q134:X134"/>
    <mergeCell ref="A135:X135"/>
    <mergeCell ref="A132:X132"/>
    <mergeCell ref="A133:B133"/>
    <mergeCell ref="C133:H133"/>
    <mergeCell ref="I133:M133"/>
    <mergeCell ref="N133:Q133"/>
    <mergeCell ref="R133:X133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7:X47"/>
    <mergeCell ref="A48:X48"/>
    <mergeCell ref="A49:K49"/>
    <mergeCell ref="L49:M49"/>
    <mergeCell ref="N49:O49"/>
    <mergeCell ref="P49:R49"/>
    <mergeCell ref="S49:V49"/>
    <mergeCell ref="W49:X49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2023-09-06T09:07:30Z</dcterms:created>
  <dcterms:modified xsi:type="dcterms:W3CDTF">2023-09-06T09:07:30Z</dcterms:modified>
  <cp:category/>
  <cp:version/>
  <cp:contentType/>
  <cp:contentStatus/>
</cp:coreProperties>
</file>